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Sheet1!$B$14</definedName>
    <definedName name="solver_lhs2" localSheetId="0" hidden="1">Sheet1!$B$14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Sheet1!$B$8</definedName>
    <definedName name="solver_rhs2" localSheetId="0" hidden="1">Sheet1!$B$8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J6" i="1"/>
  <c r="I6"/>
  <c r="H6"/>
  <c r="G6"/>
  <c r="F6"/>
  <c r="E6"/>
  <c r="D6"/>
  <c r="B6"/>
  <c r="J34"/>
  <c r="J28"/>
  <c r="I34"/>
  <c r="I28"/>
  <c r="H34"/>
  <c r="H28"/>
  <c r="G34"/>
  <c r="G28"/>
  <c r="E5"/>
  <c r="F34"/>
  <c r="F28"/>
  <c r="E34"/>
  <c r="E28"/>
  <c r="D34"/>
  <c r="D28"/>
  <c r="F5" l="1"/>
  <c r="G5" s="1"/>
  <c r="H5" s="1"/>
  <c r="I5" s="1"/>
  <c r="J5" s="1"/>
  <c r="B22"/>
  <c r="B32" s="1"/>
  <c r="B18"/>
  <c r="B19"/>
  <c r="B8"/>
  <c r="B20" l="1"/>
  <c r="B24" s="1"/>
  <c r="B26"/>
  <c r="B9"/>
  <c r="B13"/>
  <c r="B12"/>
  <c r="B30" l="1"/>
  <c r="B31" s="1"/>
  <c r="B25"/>
  <c r="B14"/>
  <c r="B27" l="1"/>
  <c r="B28" s="1"/>
  <c r="B33"/>
  <c r="B34" s="1"/>
</calcChain>
</file>

<file path=xl/sharedStrings.xml><?xml version="1.0" encoding="utf-8"?>
<sst xmlns="http://schemas.openxmlformats.org/spreadsheetml/2006/main" count="28" uniqueCount="26">
  <si>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</si>
  <si>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</si>
  <si>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</si>
  <si>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</si>
  <si>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</si>
  <si>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</si>
  <si>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</si>
  <si>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</si>
  <si>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</si>
  <si>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</si>
  <si>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</si>
  <si>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</si>
  <si>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mu_E =</t>
  </si>
  <si>
    <t>mu_D =</t>
  </si>
  <si>
    <t>E_P(E(T)) =</t>
  </si>
  <si>
    <t>E_P(D(T)) =</t>
  </si>
  <si>
    <t>D(0) =</t>
  </si>
  <si>
    <t>E_P(E(T)^2) =</t>
  </si>
  <si>
    <t>d = -d_- =</t>
  </si>
  <si>
    <t>sigma_E =</t>
  </si>
  <si>
    <t>E_P(D(T)^2) =</t>
  </si>
  <si>
    <t>sigma_D =</t>
  </si>
  <si>
    <t>found by solver so that E(0)=C(V(0),sigma,r,T,F)</t>
  </si>
  <si>
    <t>(mu_E-R)/sigma_E =</t>
  </si>
  <si>
    <t>(mu_D-R)/sigma_D =</t>
  </si>
  <si>
    <t>w_D =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</si>
</sst>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165" fontId="0" fillId="0" borderId="0" xfId="1" applyNumberFormat="1" applyFont="1"/>
    <xf numFmtId="9" fontId="0" fillId="0" borderId="0" xfId="0" applyNumberFormat="1"/>
    <xf numFmtId="0" fontId="0" fillId="4" borderId="0" xfId="0" applyFill="1"/>
    <xf numFmtId="9" fontId="0" fillId="0" borderId="0" xfId="0" applyNumberFormat="1" applyFill="1"/>
    <xf numFmtId="10" fontId="0" fillId="2" borderId="0" xfId="0" applyNumberFormat="1" applyFill="1"/>
    <xf numFmtId="10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DE9D9"/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34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3" max="3" width="9.140625" customWidth="1"/>
  </cols>
  <sheetData>
    <row r="1" spans="1:10">
      <c r="A1" t="s">
        <v>0</v>
      </c>
      <c r="B1" s="3">
        <v>100</v>
      </c>
    </row>
    <row r="2" spans="1:10">
      <c r="A2" t="s">
        <v>1</v>
      </c>
      <c r="B2" s="4">
        <v>0.05</v>
      </c>
    </row>
    <row r="3" spans="1:10">
      <c r="A3" t="s">
        <v>2</v>
      </c>
      <c r="B3" s="4">
        <v>0.3</v>
      </c>
    </row>
    <row r="4" spans="1:10">
      <c r="A4" t="s">
        <v>3</v>
      </c>
      <c r="B4" s="3">
        <v>1</v>
      </c>
    </row>
    <row r="5" spans="1:10">
      <c r="A5" t="s">
        <v>4</v>
      </c>
      <c r="B5" s="10">
        <v>0.18279999999999999</v>
      </c>
      <c r="C5" s="7"/>
      <c r="D5" s="7">
        <v>0.1</v>
      </c>
      <c r="E5" s="7">
        <f>D5+10%</f>
        <v>0.2</v>
      </c>
      <c r="F5" s="7">
        <f>E5+10%</f>
        <v>0.30000000000000004</v>
      </c>
      <c r="G5" s="7">
        <f>F5+10%</f>
        <v>0.4</v>
      </c>
      <c r="H5" s="7">
        <f t="shared" ref="H5:J5" si="0">G5+10%</f>
        <v>0.5</v>
      </c>
      <c r="I5" s="7">
        <f t="shared" si="0"/>
        <v>0.6</v>
      </c>
      <c r="J5" s="7">
        <f t="shared" si="0"/>
        <v>0.7</v>
      </c>
    </row>
    <row r="6" spans="1:10">
      <c r="A6" t="s">
        <v>25</v>
      </c>
      <c r="B6" s="11">
        <f>1-B5</f>
        <v>0.81720000000000004</v>
      </c>
      <c r="C6" s="7"/>
      <c r="D6" s="9">
        <f t="shared" ref="D6:J6" si="1">1-D5</f>
        <v>0.9</v>
      </c>
      <c r="E6" s="9">
        <f t="shared" si="1"/>
        <v>0.8</v>
      </c>
      <c r="F6" s="9">
        <f t="shared" si="1"/>
        <v>0.7</v>
      </c>
      <c r="G6" s="9">
        <f t="shared" si="1"/>
        <v>0.6</v>
      </c>
      <c r="H6" s="9">
        <f t="shared" si="1"/>
        <v>0.5</v>
      </c>
      <c r="I6" s="9">
        <f t="shared" si="1"/>
        <v>0.4</v>
      </c>
      <c r="J6" s="9">
        <f t="shared" si="1"/>
        <v>0.30000000000000004</v>
      </c>
    </row>
    <row r="8" spans="1:10">
      <c r="A8" t="s">
        <v>5</v>
      </c>
      <c r="B8">
        <f>B1*B5</f>
        <v>18.279999999999998</v>
      </c>
    </row>
    <row r="9" spans="1:10">
      <c r="A9" t="s">
        <v>16</v>
      </c>
      <c r="B9">
        <f>B1-B8</f>
        <v>81.72</v>
      </c>
    </row>
    <row r="10" spans="1:10">
      <c r="A10" t="s">
        <v>7</v>
      </c>
      <c r="B10" s="5">
        <v>92.376256822314843</v>
      </c>
      <c r="D10" s="8" t="s">
        <v>22</v>
      </c>
      <c r="E10" s="8"/>
      <c r="F10" s="8"/>
      <c r="G10" s="8"/>
      <c r="H10" s="8"/>
    </row>
    <row r="12" spans="1:10">
      <c r="A12" t="s">
        <v>6</v>
      </c>
      <c r="B12" s="1">
        <f>(LN(B1/B10)+(B2+B3^2/2)*B4)/(B3*SQRT(B4))</f>
        <v>0.58100067052664561</v>
      </c>
    </row>
    <row r="13" spans="1:10">
      <c r="A13" t="s">
        <v>8</v>
      </c>
      <c r="B13" s="1">
        <f>(LN(B1/B10)+(B2-B3^2/2)*B4)/(B3*SQRT(B4))</f>
        <v>0.28100067052664562</v>
      </c>
    </row>
    <row r="14" spans="1:10">
      <c r="A14" t="s">
        <v>9</v>
      </c>
      <c r="B14" s="1">
        <f>B1*NORMSDIST(B12)-EXP(-B2*B4)*B10*NORMSDIST(B13)</f>
        <v>18.279999780690019</v>
      </c>
    </row>
    <row r="16" spans="1:10">
      <c r="A16" t="s">
        <v>10</v>
      </c>
      <c r="B16" s="4">
        <v>0.1</v>
      </c>
    </row>
    <row r="18" spans="1:10">
      <c r="A18" t="s">
        <v>6</v>
      </c>
      <c r="B18" s="1">
        <f>(LN(B1/B10)+(B16+B3^2/2)*B4)/(B3*SQRT(B4))</f>
        <v>0.74766733719331235</v>
      </c>
    </row>
    <row r="19" spans="1:10">
      <c r="A19" t="s">
        <v>8</v>
      </c>
      <c r="B19" s="1">
        <f>(LN(B1/B10)+(B16-B3^2/2)*B4)/(B3*SQRT(B4))</f>
        <v>0.44766733719331231</v>
      </c>
    </row>
    <row r="20" spans="1:10">
      <c r="A20" t="s">
        <v>11</v>
      </c>
      <c r="B20" s="1">
        <f>B1*NORMSDIST(B18)-EXP(-B16*B4)*B10*NORMSDIST(B19)</f>
        <v>21.030357863111661</v>
      </c>
    </row>
    <row r="21" spans="1:10">
      <c r="D21" s="6"/>
      <c r="E21" s="6"/>
    </row>
    <row r="22" spans="1:10">
      <c r="A22" t="s">
        <v>18</v>
      </c>
      <c r="B22" s="1">
        <f>-(LN(B1/B10)+(B16-B3^2/2)*B4)/(B3*SQRT(B4))</f>
        <v>-0.44766733719331231</v>
      </c>
      <c r="D22" s="6"/>
      <c r="E22" s="6"/>
    </row>
    <row r="23" spans="1:10">
      <c r="D23" s="6"/>
      <c r="E23" s="6"/>
    </row>
    <row r="24" spans="1:10">
      <c r="A24" t="s">
        <v>14</v>
      </c>
      <c r="B24" s="1">
        <f>EXP(B16*B4)*B20</f>
        <v>23.242139907034531</v>
      </c>
    </row>
    <row r="25" spans="1:10">
      <c r="A25" t="s">
        <v>12</v>
      </c>
      <c r="B25" s="2">
        <f>(B24-B8)/B8</f>
        <v>0.27145185487059814</v>
      </c>
      <c r="C25" s="2"/>
      <c r="D25" s="2">
        <v>0.3382163877022345</v>
      </c>
      <c r="E25" s="2">
        <v>0.26124661869594823</v>
      </c>
      <c r="F25" s="2">
        <v>0.2147862696118035</v>
      </c>
      <c r="G25" s="2">
        <v>0.18223762176856848</v>
      </c>
      <c r="H25" s="2">
        <v>0.15846730053069918</v>
      </c>
      <c r="I25" s="2">
        <v>0.14105818617968116</v>
      </c>
      <c r="J25" s="2">
        <v>0.12826999299475303</v>
      </c>
    </row>
    <row r="26" spans="1:10">
      <c r="A26" t="s">
        <v>17</v>
      </c>
      <c r="B26" s="1">
        <f>B1^2*EXP(2*(B16-B3^2/2)*B4)*EXP(2*B3^2*B4)*(1-NORMSDIST(B22-2*B3*SQRT(B4)))-2*B10*B1*EXP((B16-B3^2/2)*B4)*EXP(B3^2*B4/2)*(1-NORMSDIST(B22-B3*SQRT(B4)))+B10^2*(1-NORMSDIST(B22))</f>
        <v>1359.1092768177195</v>
      </c>
    </row>
    <row r="27" spans="1:10">
      <c r="A27" t="s">
        <v>19</v>
      </c>
      <c r="B27" s="2">
        <f>SQRT(B26/B8^2-2*B24/B8+1-B25^2)</f>
        <v>1.5654618257539779</v>
      </c>
      <c r="C27" s="2"/>
      <c r="D27" s="2">
        <v>2.3332919812028328</v>
      </c>
      <c r="E27" s="2">
        <v>1.4677889757609097</v>
      </c>
      <c r="F27" s="2">
        <v>1.0729425553158263</v>
      </c>
      <c r="G27" s="2">
        <v>0.83537750448446202</v>
      </c>
      <c r="H27" s="2">
        <v>0.67648961121679307</v>
      </c>
      <c r="I27" s="2">
        <v>0.56513302738921578</v>
      </c>
      <c r="J27" s="2">
        <v>0.48450233574422719</v>
      </c>
    </row>
    <row r="28" spans="1:10">
      <c r="A28" t="s">
        <v>23</v>
      </c>
      <c r="B28" s="2">
        <f>(B25-EXP($B$2*$B$4)+1)/B27</f>
        <v>0.14064907548194464</v>
      </c>
      <c r="D28" s="2">
        <f>(D25-EXP($B$2*$B$4)+1)/D27</f>
        <v>0.12297873289663797</v>
      </c>
      <c r="E28" s="2">
        <f>(E25-EXP($B$2*$B$4)+1)/E27</f>
        <v>0.14305566112531379</v>
      </c>
      <c r="F28" s="2">
        <f>(F25-EXP($B$2*$B$4)+1)/F27</f>
        <v>0.15239881429406796</v>
      </c>
      <c r="G28" s="2">
        <f>(G25-EXP($B$2*$B$4)+1)/G27</f>
        <v>0.15677525991481897</v>
      </c>
      <c r="H28" s="2">
        <f>(H25-EXP($B$2*$B$4)+1)/H27</f>
        <v>0.15845949793946221</v>
      </c>
      <c r="I28" s="2">
        <f>(I25-EXP($B$2*$B$4)+1)/I27</f>
        <v>0.15887779593851142</v>
      </c>
      <c r="J28" s="2">
        <f t="shared" ref="J28" si="2">(J25-EXP($B$2*$B$4)+1)/J27</f>
        <v>0.158923685064291</v>
      </c>
    </row>
    <row r="30" spans="1:10">
      <c r="A30" t="s">
        <v>15</v>
      </c>
      <c r="B30" s="1">
        <f>B1*EXP(B16*B4)-B24</f>
        <v>87.27495190053024</v>
      </c>
      <c r="C30" s="1"/>
      <c r="D30" s="1"/>
      <c r="E30" s="1"/>
      <c r="F30" s="1"/>
      <c r="G30" s="1"/>
      <c r="H30" s="1"/>
      <c r="I30" s="1"/>
      <c r="J30" s="1"/>
    </row>
    <row r="31" spans="1:10">
      <c r="A31" t="s">
        <v>13</v>
      </c>
      <c r="B31" s="2">
        <f>(B30-B9)/B9</f>
        <v>6.797542707452571E-2</v>
      </c>
      <c r="C31" s="2"/>
      <c r="D31" s="2">
        <v>7.9276977006026858E-2</v>
      </c>
      <c r="E31" s="2">
        <v>6.6151992920572583E-2</v>
      </c>
      <c r="F31" s="2">
        <v>5.8192910274438042E-2</v>
      </c>
      <c r="G31" s="2">
        <v>5.3793115613700475E-2</v>
      </c>
      <c r="H31" s="2">
        <v>5.1874535620596164E-2</v>
      </c>
      <c r="I31" s="2">
        <v>5.134001591959745E-2</v>
      </c>
      <c r="J31" s="2">
        <v>5.1273076597735209E-2</v>
      </c>
    </row>
    <row r="32" spans="1:10">
      <c r="A32" t="s">
        <v>20</v>
      </c>
      <c r="B32" s="1">
        <f>B1^2*EXP(2*(B16-B3^2/2)*B4)*EXP(2*B3^2*B4)*NORMSDIST(B22-2*B3*SQRT(B4))+B10^2*(1-NORMSDIST(B22))</f>
        <v>7711.1218331322143</v>
      </c>
      <c r="C32" s="1"/>
      <c r="D32" s="1"/>
      <c r="E32" s="1"/>
      <c r="F32" s="1"/>
      <c r="G32" s="1"/>
      <c r="H32" s="1"/>
      <c r="I32" s="1"/>
      <c r="J32" s="1"/>
    </row>
    <row r="33" spans="1:10">
      <c r="A33" t="s">
        <v>21</v>
      </c>
      <c r="B33" s="2">
        <f>SQRT(B32/B9^2-2*B30/B9+1-B31^2)</f>
        <v>0.11877025965959129</v>
      </c>
      <c r="C33" s="2"/>
      <c r="D33" s="2">
        <v>0.17916674819095182</v>
      </c>
      <c r="E33" s="2">
        <v>0.10881516407777352</v>
      </c>
      <c r="F33" s="2">
        <v>6.2629542985185763E-2</v>
      </c>
      <c r="G33" s="2">
        <v>3.1769260891298202E-2</v>
      </c>
      <c r="H33" s="2">
        <v>1.2887657228778372E-2</v>
      </c>
      <c r="I33" s="2">
        <v>3.5390876060540453E-3</v>
      </c>
      <c r="J33" s="2">
        <v>4.7319853192225351E-4</v>
      </c>
    </row>
    <row r="34" spans="1:10">
      <c r="A34" t="s">
        <v>24</v>
      </c>
      <c r="B34" s="2">
        <f>(B31-EXP($B$2*$B$4)+1)/B33</f>
        <v>0.14064405303464095</v>
      </c>
      <c r="D34" s="2">
        <f>(D31-EXP($B$2*$B$4)+1)/D33</f>
        <v>0.15631182076349753</v>
      </c>
      <c r="E34" s="2">
        <f>(E31-EXP($B$2*$B$4)+1)/E33</f>
        <v>0.13675388601089333</v>
      </c>
      <c r="F34" s="2">
        <f>(F31-EXP($B$2*$B$4)+1)/F33</f>
        <v>0.11051994902870714</v>
      </c>
      <c r="G34" s="2">
        <f>(G31-EXP($B$2*$B$4)+1)/G33</f>
        <v>7.9385518168197666E-2</v>
      </c>
      <c r="H34" s="2">
        <f>(H31-EXP($B$2*$B$4)+1)/H33</f>
        <v>4.6823036480561998E-2</v>
      </c>
      <c r="I34" s="2">
        <f>(I31-EXP($B$2*$B$4)+1)/I33</f>
        <v>1.9473816770022377E-2</v>
      </c>
      <c r="J34" s="2">
        <f t="shared" ref="J34" si="3">(J31-EXP($B$2*$B$4)+1)/J33</f>
        <v>4.1847587798017408E-3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2016-08-15T20:02:29Z</dcterms:modified>
</cp:coreProperties>
</file>