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ThisWorkbook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solver_adj" localSheetId="0" hidden="1">Sheet1!$B$9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Sheet1!$B$13</definedName>
    <definedName name="solver_lhs2" localSheetId="0" hidden="1">Sheet1!$B$13</definedName>
    <definedName name="solver_lin" localSheetId="0" hidden="1">2</definedName>
    <definedName name="solver_neg" localSheetId="0" hidden="1">2</definedName>
    <definedName name="solver_num" localSheetId="0" hidden="1">1</definedName>
    <definedName name="solver_nwt" localSheetId="0" hidden="1">1</definedName>
    <definedName name="solver_opt" localSheetId="0" hidden="1">Sheet1!$B$13</definedName>
    <definedName name="solver_pre" localSheetId="0" hidden="1">0.000001</definedName>
    <definedName name="solver_rel1" localSheetId="0" hidden="1">2</definedName>
    <definedName name="solver_rel2" localSheetId="0" hidden="1">2</definedName>
    <definedName name="solver_rhs1" localSheetId="0" hidden="1">Sheet1!$B$7</definedName>
    <definedName name="solver_rhs2" localSheetId="0" hidden="1">Sheet1!$B$7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24519"/>
</workbook>
</file>

<file path=xl/calcChain.xml><?xml version="1.0" encoding="utf-8"?>
<calcChain xmlns="http://schemas.openxmlformats.org/spreadsheetml/2006/main">
  <c r="F5" i="1"/>
  <c r="G5" s="1"/>
  <c r="H5" s="1"/>
  <c r="I5" s="1"/>
  <c r="J5" s="1"/>
  <c r="K5" s="1"/>
  <c r="L5" s="1"/>
  <c r="M5" s="1"/>
  <c r="N5" s="1"/>
  <c r="O5" s="1"/>
  <c r="P5" s="1"/>
  <c r="Q5" s="1"/>
  <c r="R5" s="1"/>
  <c r="S5" s="1"/>
  <c r="T5" s="1"/>
  <c r="U5" s="1"/>
  <c r="B21" l="1"/>
  <c r="B31" s="1"/>
  <c r="B17"/>
  <c r="B18"/>
  <c r="B7"/>
  <c r="B19" l="1"/>
  <c r="B23" s="1"/>
  <c r="B25"/>
  <c r="B8"/>
  <c r="B12"/>
  <c r="B11"/>
  <c r="B29" l="1"/>
  <c r="B30" s="1"/>
  <c r="B24"/>
  <c r="B26" s="1"/>
  <c r="B13"/>
  <c r="B32" l="1"/>
</calcChain>
</file>

<file path=xl/sharedStrings.xml><?xml version="1.0" encoding="utf-8"?>
<sst xmlns="http://schemas.openxmlformats.org/spreadsheetml/2006/main" count="25" uniqueCount="23">
  <si>
    <t>V(0) =</t>
  </si>
  <si>
    <t>r =</t>
  </si>
  <si>
    <t>sigma =</t>
  </si>
  <si>
    <t>T =</t>
  </si>
  <si>
    <t>w_E =</t>
  </si>
  <si>
    <t>E(0) =</t>
  </si>
  <si>
    <t>d_+ =</t>
  </si>
  <si>
    <t>F =</t>
  </si>
  <si>
    <t>d_- =</t>
  </si>
  <si>
    <t>C(V(0),sigma,r,T,F) =</t>
  </si>
  <si>
    <t>mu =</t>
  </si>
  <si>
    <t>C(V(0),sigma,mu,T,F) =</t>
  </si>
  <si>
    <t>mu_E =</t>
  </si>
  <si>
    <t>mu_D =</t>
  </si>
  <si>
    <t>E_P(E(T)) =</t>
  </si>
  <si>
    <t>E_P(D(T)) =</t>
  </si>
  <si>
    <t>D(0) =</t>
  </si>
  <si>
    <t>E_P(E(T)^2) =</t>
  </si>
  <si>
    <t>d = -d_- =</t>
  </si>
  <si>
    <t>sigma_E =</t>
  </si>
  <si>
    <t>E_P(D(T)^2) =</t>
  </si>
  <si>
    <t>sigma_D =</t>
  </si>
  <si>
    <t>found by solver so that E(0)=C(V(0),sigma,r,T,F)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</si>
</sst>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0%"/>
  </numFmts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DE9D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">
    <xf numFmtId="0" fontId="0" fillId="0" borderId="0" xfId="0"/>
    <xf numFmtId="164" fontId="0" fillId="0" borderId="0" xfId="0" applyNumberFormat="1"/>
    <xf numFmtId="10" fontId="0" fillId="0" borderId="0" xfId="1" applyNumberFormat="1" applyFont="1"/>
    <xf numFmtId="0" fontId="0" fillId="2" borderId="0" xfId="0" applyFill="1"/>
    <xf numFmtId="9" fontId="0" fillId="2" borderId="0" xfId="0" applyNumberFormat="1" applyFill="1"/>
    <xf numFmtId="164" fontId="0" fillId="3" borderId="0" xfId="0" applyNumberFormat="1" applyFill="1"/>
    <xf numFmtId="165" fontId="0" fillId="0" borderId="0" xfId="1" applyNumberFormat="1" applyFont="1"/>
    <xf numFmtId="9" fontId="0" fillId="0" borderId="0" xfId="0" applyNumberFormat="1"/>
    <xf numFmtId="0" fontId="0" fillId="4" borderId="0" xfId="0" applyFill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DDE9F7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V32"/>
  <sheetViews>
    <sheetView tabSelected="1" zoomScale="90" zoomScaleNormal="90" workbookViewId="0"/>
  </sheetViews>
  <sheetFormatPr defaultRowHeight="15"/>
  <cols>
    <col min="1" max="1" width="19.28515625" customWidth="1"/>
    <col min="2" max="2" width="14" customWidth="1"/>
    <col min="4" max="4" width="9.140625" customWidth="1"/>
  </cols>
  <sheetData>
    <row r="1" spans="1:22">
      <c r="A1" t="s">
        <v>0</v>
      </c>
      <c r="B1" s="3">
        <v>100</v>
      </c>
    </row>
    <row r="2" spans="1:22">
      <c r="A2" t="s">
        <v>1</v>
      </c>
      <c r="B2" s="4">
        <v>0.05</v>
      </c>
    </row>
    <row r="3" spans="1:22">
      <c r="A3" t="s">
        <v>2</v>
      </c>
      <c r="B3" s="4">
        <v>0.3</v>
      </c>
    </row>
    <row r="4" spans="1:22">
      <c r="A4" t="s">
        <v>3</v>
      </c>
      <c r="B4" s="3">
        <v>1</v>
      </c>
    </row>
    <row r="5" spans="1:22">
      <c r="A5" t="s">
        <v>4</v>
      </c>
      <c r="B5" s="4">
        <v>0.02</v>
      </c>
      <c r="D5" s="7">
        <v>0.05</v>
      </c>
      <c r="E5" s="7">
        <v>0.1</v>
      </c>
      <c r="F5" s="7">
        <f>E5+5%</f>
        <v>0.15000000000000002</v>
      </c>
      <c r="G5" s="7">
        <f t="shared" ref="G5:U5" si="0">F5+5%</f>
        <v>0.2</v>
      </c>
      <c r="H5" s="7">
        <f t="shared" si="0"/>
        <v>0.25</v>
      </c>
      <c r="I5" s="7">
        <f t="shared" si="0"/>
        <v>0.3</v>
      </c>
      <c r="J5" s="7">
        <f t="shared" si="0"/>
        <v>0.35</v>
      </c>
      <c r="K5" s="7">
        <f t="shared" si="0"/>
        <v>0.39999999999999997</v>
      </c>
      <c r="L5" s="7">
        <f t="shared" si="0"/>
        <v>0.44999999999999996</v>
      </c>
      <c r="M5" s="7">
        <f t="shared" si="0"/>
        <v>0.49999999999999994</v>
      </c>
      <c r="N5" s="7">
        <f t="shared" si="0"/>
        <v>0.54999999999999993</v>
      </c>
      <c r="O5" s="7">
        <f t="shared" si="0"/>
        <v>0.6</v>
      </c>
      <c r="P5" s="7">
        <f t="shared" si="0"/>
        <v>0.65</v>
      </c>
      <c r="Q5" s="7">
        <f t="shared" si="0"/>
        <v>0.70000000000000007</v>
      </c>
      <c r="R5" s="7">
        <f t="shared" si="0"/>
        <v>0.75000000000000011</v>
      </c>
      <c r="S5" s="7">
        <f t="shared" si="0"/>
        <v>0.80000000000000016</v>
      </c>
      <c r="T5" s="7">
        <f t="shared" si="0"/>
        <v>0.8500000000000002</v>
      </c>
      <c r="U5" s="7">
        <f t="shared" si="0"/>
        <v>0.90000000000000024</v>
      </c>
      <c r="V5" s="7">
        <v>0.95</v>
      </c>
    </row>
    <row r="7" spans="1:22">
      <c r="A7" t="s">
        <v>5</v>
      </c>
      <c r="B7">
        <f>B1*B5</f>
        <v>2</v>
      </c>
    </row>
    <row r="8" spans="1:22">
      <c r="A8" t="s">
        <v>16</v>
      </c>
      <c r="B8">
        <f>B1-B7</f>
        <v>98</v>
      </c>
    </row>
    <row r="9" spans="1:22">
      <c r="A9" t="s">
        <v>7</v>
      </c>
      <c r="B9" s="5">
        <v>150.67934913364689</v>
      </c>
      <c r="D9" s="8" t="s">
        <v>22</v>
      </c>
      <c r="E9" s="8"/>
      <c r="F9" s="8"/>
      <c r="G9" s="8"/>
      <c r="H9" s="8"/>
    </row>
    <row r="11" spans="1:22">
      <c r="A11" t="s">
        <v>6</v>
      </c>
      <c r="B11" s="1">
        <f>(LN(B1/B9)+(B2+B3^2/2)*B4)/(B3*SQRT(B4))</f>
        <v>-1.0499462576641849</v>
      </c>
    </row>
    <row r="12" spans="1:22">
      <c r="A12" t="s">
        <v>8</v>
      </c>
      <c r="B12" s="1">
        <f>(LN(B1/B9)+(B2-B3^2/2)*B4)/(B3*SQRT(B4))</f>
        <v>-1.349946257664185</v>
      </c>
    </row>
    <row r="13" spans="1:22">
      <c r="A13" t="s">
        <v>9</v>
      </c>
      <c r="B13" s="1">
        <f>B1*NORMSDIST(B11)-EXP(-B2*B4)*B9*NORMSDIST(B12)</f>
        <v>1.9999994251792312</v>
      </c>
    </row>
    <row r="15" spans="1:22">
      <c r="A15" t="s">
        <v>10</v>
      </c>
      <c r="B15" s="4">
        <v>0.1</v>
      </c>
    </row>
    <row r="17" spans="1:22">
      <c r="A17" t="s">
        <v>6</v>
      </c>
      <c r="B17" s="1">
        <f>(LN(B1/B9)+(B15+B3^2/2)*B4)/(B3*SQRT(B4))</f>
        <v>-0.88327959099751829</v>
      </c>
    </row>
    <row r="18" spans="1:22">
      <c r="A18" t="s">
        <v>8</v>
      </c>
      <c r="B18" s="1">
        <f>(LN(B1/B9)+(B15-B3^2/2)*B4)/(B3*SQRT(B4))</f>
        <v>-1.1832795909975184</v>
      </c>
    </row>
    <row r="19" spans="1:22">
      <c r="A19" t="s">
        <v>11</v>
      </c>
      <c r="B19" s="1">
        <f>B1*NORMSDIST(B17)-EXP(-B15*B4)*B9*NORMSDIST(B18)</f>
        <v>2.7184972261655851</v>
      </c>
    </row>
    <row r="20" spans="1:22">
      <c r="E20" s="6"/>
      <c r="F20" s="6"/>
      <c r="G20" s="6"/>
      <c r="H20" s="6"/>
    </row>
    <row r="21" spans="1:22">
      <c r="A21" t="s">
        <v>18</v>
      </c>
      <c r="B21" s="1">
        <f>-(LN(B1/B9)+(B15-B3^2/2)*B4)/(B3*SQRT(B4))</f>
        <v>1.1832795909975184</v>
      </c>
      <c r="E21" s="6"/>
      <c r="F21" s="6"/>
      <c r="G21" s="6"/>
      <c r="H21" s="6"/>
    </row>
    <row r="22" spans="1:22">
      <c r="E22" s="6"/>
      <c r="F22" s="6"/>
      <c r="G22" s="6"/>
      <c r="H22" s="6"/>
    </row>
    <row r="23" spans="1:22">
      <c r="A23" t="s">
        <v>14</v>
      </c>
      <c r="B23" s="1">
        <f>EXP(B15*B4)*B19</f>
        <v>3.0044040752275212</v>
      </c>
    </row>
    <row r="24" spans="1:22">
      <c r="A24" t="s">
        <v>12</v>
      </c>
      <c r="B24" s="2">
        <f>(B23-B7)/B7</f>
        <v>0.50220203761376059</v>
      </c>
    </row>
    <row r="25" spans="1:22">
      <c r="A25" t="s">
        <v>17</v>
      </c>
      <c r="B25" s="1">
        <f>B1^2*EXP(2*(B15-B3^2/2)*B4)*EXP(2*B3^2*B4)*(1-NORMSDIST(B21-2*B3*SQRT(B4)))-2*B9*B1*EXP((B15-B3^2/2)*B4)*EXP(B3^2*B4/2)*(1-NORMSDIST(B21-B3*SQRT(B4)))+B9^2*(1-NORMSDIST(B21))</f>
        <v>147.59182090232571</v>
      </c>
    </row>
    <row r="26" spans="1:22">
      <c r="A26" t="s">
        <v>19</v>
      </c>
      <c r="B26" s="2">
        <f>SQRT(B25/B7^2-2*B23/B7+1-B24^2)</f>
        <v>5.8856897865730646</v>
      </c>
      <c r="D26" s="2">
        <v>3.5287587661614488</v>
      </c>
      <c r="E26" s="2">
        <v>2.3332919812028328</v>
      </c>
      <c r="F26" s="2">
        <v>1.7945055788666873</v>
      </c>
      <c r="G26" s="2">
        <v>1.4677889757609097</v>
      </c>
      <c r="H26" s="2">
        <v>1.2416028305854607</v>
      </c>
      <c r="I26" s="2">
        <v>1.0729425553158263</v>
      </c>
      <c r="J26" s="2">
        <v>0.94126692469216677</v>
      </c>
      <c r="K26" s="2">
        <v>0.83537750448446202</v>
      </c>
      <c r="L26" s="2">
        <v>0.74856705069363583</v>
      </c>
      <c r="M26" s="2">
        <v>0.67648961121679307</v>
      </c>
      <c r="N26" s="2">
        <v>0.61610669397883244</v>
      </c>
      <c r="O26" s="2">
        <v>0.56513302738921578</v>
      </c>
      <c r="P26" s="2">
        <v>0.52175428680671054</v>
      </c>
      <c r="Q26" s="2">
        <v>0.48450233574422719</v>
      </c>
      <c r="R26" s="2">
        <v>0.45220385786031742</v>
      </c>
      <c r="S26" s="2">
        <v>0.42394119794982754</v>
      </c>
      <c r="T26" s="2">
        <v>0.39900348163670796</v>
      </c>
      <c r="U26" s="2">
        <v>0.37683662154822395</v>
      </c>
      <c r="V26" s="2">
        <v>0.35700311515094857</v>
      </c>
    </row>
    <row r="29" spans="1:22">
      <c r="A29" t="s">
        <v>15</v>
      </c>
      <c r="B29" s="1">
        <f>B1*EXP(B15*B4)-B23</f>
        <v>107.51268773233724</v>
      </c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>
      <c r="A30" t="s">
        <v>13</v>
      </c>
      <c r="B30" s="2">
        <f>(B29-B8)/B8</f>
        <v>9.7068242166706536E-2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</row>
    <row r="31" spans="1:22">
      <c r="A31" t="s">
        <v>20</v>
      </c>
      <c r="B31" s="1">
        <f>B1^2*EXP(2*(B15-B3^2/2)*B4)*EXP(2*B3^2*B4)*NORMSDIST(B21-2*B3*SQRT(B4))+B9^2*(1-NORMSDIST(B21))</f>
        <v>12311.279758172874</v>
      </c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1:22">
      <c r="A32" t="s">
        <v>21</v>
      </c>
      <c r="B32" s="2">
        <f>SQRT(B31/B8^2-2*B29/B8+1-B30^2)</f>
        <v>0.27987876955910401</v>
      </c>
      <c r="D32" s="2">
        <v>0.2326495902976814</v>
      </c>
      <c r="E32" s="2">
        <v>0.17916674819095182</v>
      </c>
      <c r="F32" s="2">
        <v>0.13989455621727176</v>
      </c>
      <c r="G32" s="2">
        <v>0.10881516407777352</v>
      </c>
      <c r="H32" s="2">
        <v>8.3478499524973229E-2</v>
      </c>
      <c r="I32" s="2">
        <v>6.2629542985185763E-2</v>
      </c>
      <c r="J32" s="2">
        <v>4.554512301277313E-2</v>
      </c>
      <c r="K32" s="2">
        <v>3.1769260891298202E-2</v>
      </c>
      <c r="L32" s="2">
        <v>2.0977154001324244E-2</v>
      </c>
      <c r="M32" s="2">
        <v>1.2887657228778372E-2</v>
      </c>
      <c r="N32" s="2">
        <v>7.1980415075533965E-3</v>
      </c>
      <c r="O32" s="2">
        <v>3.5390876060540453E-3</v>
      </c>
      <c r="P32" s="2">
        <v>1.4623324409579342E-3</v>
      </c>
      <c r="Q32" s="2">
        <v>4.7319853192225351E-4</v>
      </c>
      <c r="R32" s="2">
        <v>1.0691247417841464E-4</v>
      </c>
      <c r="S32" s="2">
        <v>1.3755535146590898E-5</v>
      </c>
      <c r="T32" s="2">
        <v>6.672216181488291E-7</v>
      </c>
      <c r="U32" s="2">
        <v>0</v>
      </c>
      <c r="V32" s="2">
        <v>6.9640887113549592E-8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2016-08-15T19:29:23Z</dcterms:modified>
</cp:coreProperties>
</file>