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4805" windowHeight="801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Sheet1!$B$10:$C$10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Sheet1!$D$19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24519" iterate="1" concurrentCalc="0"/>
</workbook>
</file>

<file path=xl/calcChain.xml><?xml version="1.0" encoding="utf-8"?>
<calcChain xmlns="http://schemas.openxmlformats.org/spreadsheetml/2006/main">
  <c r="B12" i="1"/>
  <c r="B14"/>
  <c r="B15"/>
  <c r="B16"/>
  <c r="B17"/>
  <c r="B13"/>
  <c r="B18"/>
  <c r="B7" l="1"/>
  <c r="B19"/>
  <c r="C14"/>
  <c r="C16"/>
  <c r="C18"/>
  <c r="C19"/>
  <c r="D19"/>
  <c r="C20"/>
  <c r="B20"/>
</calcChain>
</file>

<file path=xl/sharedStrings.xml><?xml version="1.0" encoding="utf-8"?>
<sst xmlns="http://schemas.openxmlformats.org/spreadsheetml/2006/main" count="21" uniqueCount="21">
  <si>
    <t>V(0) =</t>
  </si>
  <si>
    <t>r =</t>
  </si>
  <si>
    <t>T =</t>
  </si>
  <si>
    <t>w_D =</t>
  </si>
  <si>
    <t>F</t>
  </si>
  <si>
    <t>gamma</t>
  </si>
  <si>
    <t>L</t>
  </si>
  <si>
    <t>alpha</t>
  </si>
  <si>
    <t>d1</t>
  </si>
  <si>
    <t>d2</t>
  </si>
  <si>
    <t>d3</t>
  </si>
  <si>
    <t>d4</t>
  </si>
  <si>
    <t>sigma =</t>
  </si>
  <si>
    <t>D(0)</t>
  </si>
  <si>
    <t>w_D*V(0)</t>
  </si>
  <si>
    <t>s</t>
  </si>
  <si>
    <t>error</t>
  </si>
  <si>
    <t>Merton</t>
  </si>
  <si>
    <t>Barrier</t>
  </si>
  <si>
    <t>infinity</t>
  </si>
  <si>
    <t>found by solver so D(0)=w_D*V(0)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</si>
</sst>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0%"/>
  </numFmts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AF1DD"/>
        <bgColor indexed="64"/>
      </patternFill>
    </fill>
    <fill>
      <patternFill patternType="solid">
        <fgColor rgb="FFFDE9D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9" fontId="0" fillId="0" borderId="0" xfId="0" applyNumberFormat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0" borderId="0" xfId="0" applyAlignment="1">
      <alignment horizontal="right"/>
    </xf>
    <xf numFmtId="0" fontId="0" fillId="2" borderId="0" xfId="0" applyFill="1"/>
    <xf numFmtId="9" fontId="0" fillId="2" borderId="0" xfId="0" applyNumberFormat="1" applyFill="1"/>
    <xf numFmtId="0" fontId="0" fillId="3" borderId="0" xfId="0" applyFill="1"/>
    <xf numFmtId="2" fontId="0" fillId="3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DE9D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tabSelected="1" workbookViewId="0"/>
  </sheetViews>
  <sheetFormatPr defaultRowHeight="15"/>
  <cols>
    <col min="2" max="2" width="8.85546875" customWidth="1"/>
    <col min="4" max="4" width="8.85546875" customWidth="1"/>
  </cols>
  <sheetData>
    <row r="1" spans="1:8">
      <c r="A1" t="s">
        <v>0</v>
      </c>
      <c r="B1" s="6">
        <v>100</v>
      </c>
    </row>
    <row r="2" spans="1:8">
      <c r="A2" t="s">
        <v>1</v>
      </c>
      <c r="B2" s="7">
        <v>0.05</v>
      </c>
    </row>
    <row r="3" spans="1:8">
      <c r="A3" t="s">
        <v>12</v>
      </c>
      <c r="B3" s="7">
        <v>0.3</v>
      </c>
    </row>
    <row r="4" spans="1:8">
      <c r="A4" t="s">
        <v>2</v>
      </c>
      <c r="B4" s="6">
        <v>1</v>
      </c>
    </row>
    <row r="6" spans="1:8">
      <c r="A6" t="s">
        <v>3</v>
      </c>
      <c r="B6" s="7">
        <v>0.4</v>
      </c>
    </row>
    <row r="7" spans="1:8">
      <c r="A7" t="s">
        <v>14</v>
      </c>
      <c r="B7">
        <f>$B$6*$B$1</f>
        <v>40</v>
      </c>
    </row>
    <row r="9" spans="1:8">
      <c r="B9" s="5" t="s">
        <v>18</v>
      </c>
      <c r="C9" s="5" t="s">
        <v>17</v>
      </c>
    </row>
    <row r="10" spans="1:8">
      <c r="A10" t="s">
        <v>4</v>
      </c>
      <c r="B10" s="9">
        <v>42.051814141962694</v>
      </c>
      <c r="C10" s="9">
        <v>42.057077052942454</v>
      </c>
      <c r="E10" s="8" t="s">
        <v>20</v>
      </c>
      <c r="F10" s="8"/>
      <c r="G10" s="8"/>
      <c r="H10" s="8"/>
    </row>
    <row r="11" spans="1:8">
      <c r="A11" t="s">
        <v>5</v>
      </c>
      <c r="B11" s="7">
        <v>0.1</v>
      </c>
      <c r="C11" s="5" t="s">
        <v>19</v>
      </c>
      <c r="F11" s="1"/>
    </row>
    <row r="12" spans="1:8">
      <c r="A12" t="s">
        <v>6</v>
      </c>
      <c r="B12" s="2">
        <f>B10*EXP(-B11*$B$4)/$B$1</f>
        <v>0.38050054931941574</v>
      </c>
      <c r="F12" s="2"/>
    </row>
    <row r="13" spans="1:8">
      <c r="A13" t="s">
        <v>7</v>
      </c>
      <c r="B13" s="2">
        <f>($B$2-B11-($B$3^2)/2)/($B$3^2)</f>
        <v>-1.0555555555555556</v>
      </c>
      <c r="F13" s="2"/>
    </row>
    <row r="14" spans="1:8">
      <c r="A14" t="s">
        <v>8</v>
      </c>
      <c r="B14" s="2">
        <f>(LN(B12)-($B$2-B11-($B$3^2)/2)*$B$4)/($B$3*SQRT($B$4))</f>
        <v>-2.9042255266786832</v>
      </c>
      <c r="C14" s="2">
        <f>(LN(C10/$B$1)-($B$2-($B$3^2)/2)*$B$4)/($B$3*SQRT($B$4))</f>
        <v>-2.9038083760927491</v>
      </c>
      <c r="F14" s="2"/>
    </row>
    <row r="15" spans="1:8">
      <c r="A15" t="s">
        <v>9</v>
      </c>
      <c r="B15" s="2">
        <f>(LN(B12)+($B$2-B11-($B$3^2)/2)*$B$4)/($B$3*SQRT($B$4))</f>
        <v>-3.5375588600120165</v>
      </c>
      <c r="F15" s="2"/>
    </row>
    <row r="16" spans="1:8">
      <c r="A16" t="s">
        <v>10</v>
      </c>
      <c r="B16" s="2">
        <f>(LN(B12)-($B$2-B11+($B$3^2)/2)*$B$4)/($B$3*SQRT($B$4))</f>
        <v>-3.204225526678683</v>
      </c>
      <c r="C16" s="2">
        <f>(LN(C10/$B$1)-($B$2+($B$3^2)/2)*$B$4)/($B$3*SQRT($B$4))</f>
        <v>-3.2038083760927489</v>
      </c>
      <c r="F16" s="2"/>
    </row>
    <row r="17" spans="1:6">
      <c r="A17" t="s">
        <v>11</v>
      </c>
      <c r="B17" s="2">
        <f>(LN(B12)+($B$2-B11+($B$3^2)/2)*$B$4)/($B$3*SQRT($B$4))</f>
        <v>-3.2375588600120166</v>
      </c>
      <c r="F17" s="2"/>
    </row>
    <row r="18" spans="1:6">
      <c r="A18" t="s">
        <v>13</v>
      </c>
      <c r="B18" s="4">
        <f>B10*EXP(-$B$2*$B$4)*(NORMSDIST(-B14)-(B12^(2*B13))*NORMSDIST(B15))+$B$1*(NORMSDIST(B16)+(B12^(2*B13+2))*NORMSDIST(B17))</f>
        <v>40.000001002036491</v>
      </c>
      <c r="C18" s="4">
        <f>C10*EXP(-$B$2*$B$4)*NORMSDIST(-C14)+$B$1*NORMSDIST(C16)</f>
        <v>39.999998883871889</v>
      </c>
      <c r="D18" s="4"/>
      <c r="F18" s="2"/>
    </row>
    <row r="19" spans="1:6">
      <c r="A19" t="s">
        <v>16</v>
      </c>
      <c r="B19" s="4">
        <f>B18-$B$7</f>
        <v>1.0020364911156321E-6</v>
      </c>
      <c r="C19" s="4">
        <f>C18-$B$7</f>
        <v>-1.1161281108229559E-6</v>
      </c>
      <c r="D19" s="4">
        <f>B19^2+C19^2</f>
        <v>2.2498190892965487E-12</v>
      </c>
      <c r="F19" s="2"/>
    </row>
    <row r="20" spans="1:6">
      <c r="A20" t="s">
        <v>15</v>
      </c>
      <c r="B20" s="3">
        <f>LN(B10/B18)-$B$2</f>
        <v>2.3048819638334106E-5</v>
      </c>
      <c r="C20" s="3">
        <f>LN(C10/C18)-$B$2</f>
        <v>1.4824694953341488E-4</v>
      </c>
      <c r="F20" s="2"/>
    </row>
    <row r="21" spans="1:6">
      <c r="F21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2016-08-16T09:24:07Z</dcterms:modified>
</cp:coreProperties>
</file>