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8755" windowHeight="12585"/>
  </bookViews>
  <sheets>
    <sheet name="EXP_3_segments (mass-area)" sheetId="1" r:id="rId1"/>
    <sheet name="Power_Law (mass-area)" sheetId="2" r:id="rId2"/>
  </sheets>
  <calcPr calcId="145621" concurrentCalc="0"/>
</workbook>
</file>

<file path=xl/calcChain.xml><?xml version="1.0" encoding="utf-8"?>
<calcChain xmlns="http://schemas.openxmlformats.org/spreadsheetml/2006/main">
  <c r="M29" i="2" l="1"/>
  <c r="O29" i="2"/>
  <c r="P29" i="2"/>
  <c r="L29" i="2"/>
  <c r="F28" i="2"/>
  <c r="B28" i="2"/>
  <c r="G28" i="2"/>
  <c r="I30" i="2"/>
  <c r="J30" i="2"/>
  <c r="I28" i="2"/>
  <c r="I29" i="2"/>
  <c r="J29" i="2"/>
  <c r="J28" i="2"/>
  <c r="E28" i="2"/>
  <c r="F32" i="1"/>
  <c r="F35" i="1"/>
  <c r="G35" i="1"/>
  <c r="I35" i="1"/>
  <c r="H24" i="1"/>
  <c r="D32" i="1"/>
  <c r="H32" i="1"/>
  <c r="H35" i="1"/>
  <c r="K35" i="1"/>
  <c r="H25" i="1"/>
  <c r="E32" i="1"/>
  <c r="L35" i="1"/>
  <c r="M35" i="1"/>
  <c r="J32" i="1"/>
  <c r="J35" i="1"/>
  <c r="K32" i="1"/>
  <c r="I32" i="1"/>
  <c r="G32" i="1"/>
</calcChain>
</file>

<file path=xl/comments1.xml><?xml version="1.0" encoding="utf-8"?>
<comments xmlns="http://schemas.openxmlformats.org/spreadsheetml/2006/main">
  <authors>
    <author xml:space="preserve"> </author>
    <author>hp</author>
    <author>costanza</author>
  </authors>
  <commentList>
    <comment ref="C2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from power-law plot</t>
        </r>
      </text>
    </comment>
    <comment ref="D2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from power-law plot</t>
        </r>
      </text>
    </comment>
    <comment ref="G27" authorId="1">
      <text>
        <r>
          <rPr>
            <sz val="9"/>
            <color indexed="81"/>
            <rFont val="Tahoma"/>
            <family val="2"/>
          </rPr>
          <t>The proximal integration extreme (A) is calculated based on the exponential fit of proximal data</t>
        </r>
      </text>
    </comment>
    <comment ref="H27" authorId="1">
      <text>
        <r>
          <rPr>
            <sz val="9"/>
            <color indexed="81"/>
            <rFont val="Tahoma"/>
            <family val="2"/>
          </rPr>
          <t>The distal integration extreme (B) can be varied based on observations in order to obtain a range of possible volumes</t>
        </r>
      </text>
    </comment>
    <comment ref="A28" authorId="2">
      <text>
        <r>
          <rPr>
            <b/>
            <sz val="8"/>
            <color indexed="81"/>
            <rFont val="Tahoma"/>
            <family val="2"/>
          </rPr>
          <t>costanza:</t>
        </r>
        <r>
          <rPr>
            <sz val="8"/>
            <color indexed="81"/>
            <rFont val="Tahoma"/>
            <family val="2"/>
          </rPr>
          <t xml:space="preserve">
from pyle's equation
=coefficient in volume plot exponantial of proximal segment</t>
        </r>
      </text>
    </comment>
  </commentList>
</comments>
</file>

<file path=xl/sharedStrings.xml><?xml version="1.0" encoding="utf-8"?>
<sst xmlns="http://schemas.openxmlformats.org/spreadsheetml/2006/main" count="76" uniqueCount="58">
  <si>
    <t>Reference for volume calculation with 3 segments:</t>
  </si>
  <si>
    <t>Bonadonna, C., and B.F. Houghton, Total grainsize distribution and volume of tephra-fall deposits, Bulletin of Volcanology, 67:441-456, 2005</t>
  </si>
  <si>
    <r>
      <t xml:space="preserve">you need to replace values in </t>
    </r>
    <r>
      <rPr>
        <b/>
        <sz val="10"/>
        <rFont val="Arial"/>
        <family val="2"/>
      </rPr>
      <t xml:space="preserve">yellow </t>
    </r>
    <r>
      <rPr>
        <sz val="10"/>
        <color indexed="8"/>
        <rFont val="Arial"/>
        <family val="2"/>
      </rPr>
      <t xml:space="preserve">(Sqrt(area)) </t>
    </r>
  </si>
  <si>
    <t>Sqrt(A) (km)</t>
  </si>
  <si>
    <t>mass/area-Obs (kg/m2)</t>
  </si>
  <si>
    <t>according to the trend line in volume plot</t>
  </si>
  <si>
    <r>
      <t>values in</t>
    </r>
    <r>
      <rPr>
        <b/>
        <sz val="10"/>
        <color indexed="8"/>
        <rFont val="Arial"/>
        <family val="2"/>
      </rPr>
      <t xml:space="preserve"> pink cells</t>
    </r>
    <r>
      <rPr>
        <sz val="10"/>
        <color indexed="8"/>
        <rFont val="Arial"/>
        <family val="2"/>
      </rPr>
      <t xml:space="preserve"> are calculated</t>
    </r>
  </si>
  <si>
    <t>automatically with existing formulas</t>
  </si>
  <si>
    <t>exp coeff</t>
  </si>
  <si>
    <t>intercept</t>
  </si>
  <si>
    <t>proximal (SEG1)</t>
  </si>
  <si>
    <t>bs1 (area^1/2) (km)</t>
  </si>
  <si>
    <t>medial (SEG2)</t>
  </si>
  <si>
    <t>bs2 (area^1/2) (km)</t>
  </si>
  <si>
    <t>distal (SEG3)</t>
  </si>
  <si>
    <t>volume calculation (2bs)</t>
  </si>
  <si>
    <t>bs1</t>
  </si>
  <si>
    <t>bs2</t>
  </si>
  <si>
    <t>To (kg/m2)</t>
  </si>
  <si>
    <t>bt (km)</t>
  </si>
  <si>
    <t>To1 (kg/m2)</t>
  </si>
  <si>
    <t>bt1 (km)</t>
  </si>
  <si>
    <t>To2 (kg/m2)</t>
  </si>
  <si>
    <t>bt2 (km)</t>
  </si>
  <si>
    <t>k (1/km)</t>
  </si>
  <si>
    <t>k1 (1/km)</t>
  </si>
  <si>
    <t>k2 (1/km)</t>
  </si>
  <si>
    <t>mass (kg)</t>
  </si>
  <si>
    <t>volume (m3)</t>
  </si>
  <si>
    <t>deposit density (kg/m3)</t>
  </si>
  <si>
    <t>Reference for volume calculation with power law:</t>
  </si>
  <si>
    <t>Volume calculation (power law)</t>
  </si>
  <si>
    <t>min area (km)</t>
  </si>
  <si>
    <t>a (x exponent)</t>
  </si>
  <si>
    <t>b (x coefficient)</t>
  </si>
  <si>
    <t>C</t>
  </si>
  <si>
    <t>A</t>
  </si>
  <si>
    <t>Volume (m3)</t>
  </si>
  <si>
    <t>average ±</t>
  </si>
  <si>
    <t>stdev</t>
  </si>
  <si>
    <r>
      <t>values in</t>
    </r>
    <r>
      <rPr>
        <b/>
        <sz val="10"/>
        <color indexed="8"/>
        <rFont val="Arial"/>
        <family val="2"/>
      </rPr>
      <t xml:space="preserve"> pink cells</t>
    </r>
    <r>
      <rPr>
        <sz val="10"/>
        <color indexed="8"/>
        <rFont val="Arial"/>
        <family val="2"/>
      </rPr>
      <t xml:space="preserve"> are calculated automatically with existing formulas</t>
    </r>
  </si>
  <si>
    <t>Etna 1998</t>
  </si>
  <si>
    <r>
      <t>the uncertainty of the power-law integration is calculated by varying the integration extreme B (</t>
    </r>
    <r>
      <rPr>
        <b/>
        <sz val="10"/>
        <rFont val="Arial"/>
        <family val="2"/>
      </rPr>
      <t>blue cells</t>
    </r>
    <r>
      <rPr>
        <sz val="10"/>
        <rFont val="Arial"/>
        <family val="2"/>
      </rPr>
      <t>)</t>
    </r>
  </si>
  <si>
    <r>
      <t>the erupted volume is calculated from the erupted mass based on the given deposit density (</t>
    </r>
    <r>
      <rPr>
        <b/>
        <sz val="10"/>
        <rFont val="Arial"/>
        <family val="2"/>
      </rPr>
      <t>green cell</t>
    </r>
    <r>
      <rPr>
        <sz val="10"/>
        <rFont val="Arial"/>
        <family val="2"/>
      </rPr>
      <t>)</t>
    </r>
  </si>
  <si>
    <t xml:space="preserve">the erupted volume is calculated from the erupted mass </t>
  </si>
  <si>
    <r>
      <t xml:space="preserve">the erupted  mass is calculated in the </t>
    </r>
    <r>
      <rPr>
        <b/>
        <sz val="10"/>
        <color indexed="53"/>
        <rFont val="Arial"/>
        <family val="2"/>
      </rPr>
      <t>orange cell</t>
    </r>
  </si>
  <si>
    <r>
      <t xml:space="preserve">the erupted  mass is calcualted in the </t>
    </r>
    <r>
      <rPr>
        <b/>
        <sz val="10"/>
        <color indexed="53"/>
        <rFont val="Arial"/>
        <family val="2"/>
      </rPr>
      <t>orange cell</t>
    </r>
  </si>
  <si>
    <t>B (km from vent)</t>
  </si>
  <si>
    <t>mass/area data from:</t>
  </si>
  <si>
    <r>
      <t>based on the given deposit density (</t>
    </r>
    <r>
      <rPr>
        <b/>
        <sz val="10"/>
        <rFont val="Arial"/>
        <family val="2"/>
      </rPr>
      <t>green cell</t>
    </r>
    <r>
      <rPr>
        <sz val="10"/>
        <rFont val="Arial"/>
        <family val="2"/>
      </rPr>
      <t>)</t>
    </r>
  </si>
  <si>
    <t>first segment</t>
  </si>
  <si>
    <t>second segment</t>
  </si>
  <si>
    <t>third segment</t>
  </si>
  <si>
    <t>1st segm.</t>
  </si>
  <si>
    <r>
      <t xml:space="preserve">and </t>
    </r>
    <r>
      <rPr>
        <b/>
        <sz val="10"/>
        <rFont val="Arial"/>
        <family val="2"/>
      </rPr>
      <t>blue</t>
    </r>
    <r>
      <rPr>
        <sz val="10"/>
        <rFont val="Arial"/>
        <family val="2"/>
      </rPr>
      <t xml:space="preserve"> (Observed mass/area) cells according to your data</t>
    </r>
  </si>
  <si>
    <r>
      <t xml:space="preserve">you need to replace values in </t>
    </r>
    <r>
      <rPr>
        <b/>
        <sz val="10"/>
        <rFont val="Arial"/>
        <family val="2"/>
      </rPr>
      <t xml:space="preserve">yellow </t>
    </r>
    <r>
      <rPr>
        <sz val="10"/>
        <color indexed="8"/>
        <rFont val="Arial"/>
        <family val="2"/>
      </rPr>
      <t>(Sqrt(area)) and blue (Observed mass/area) cells according to your data</t>
    </r>
  </si>
  <si>
    <r>
      <t xml:space="preserve">you need to replace values in </t>
    </r>
    <r>
      <rPr>
        <b/>
        <sz val="10"/>
        <color theme="1"/>
        <rFont val="Arial"/>
        <family val="2"/>
      </rPr>
      <t xml:space="preserve">light </t>
    </r>
    <r>
      <rPr>
        <b/>
        <sz val="10"/>
        <color indexed="8"/>
        <rFont val="Arial"/>
        <family val="2"/>
      </rPr>
      <t xml:space="preserve">green cells </t>
    </r>
    <r>
      <rPr>
        <sz val="10"/>
        <color indexed="8"/>
        <rFont val="Arial"/>
        <family val="2"/>
      </rPr>
      <t>according to the trend line in volume plot</t>
    </r>
  </si>
  <si>
    <r>
      <t xml:space="preserve">you need to replace values in </t>
    </r>
    <r>
      <rPr>
        <b/>
        <sz val="10"/>
        <color theme="1"/>
        <rFont val="Arial"/>
        <family val="2"/>
      </rPr>
      <t xml:space="preserve">light </t>
    </r>
    <r>
      <rPr>
        <b/>
        <sz val="10"/>
        <color indexed="8"/>
        <rFont val="Arial"/>
        <family val="2"/>
      </rPr>
      <t xml:space="preserve">green cells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</si>
</sst>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53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3" borderId="1" xfId="1" applyFont="1" applyFill="1" applyBorder="1"/>
    <xf numFmtId="0" fontId="1" fillId="3" borderId="2" xfId="1" applyFill="1" applyBorder="1"/>
    <xf numFmtId="0" fontId="1" fillId="3" borderId="3" xfId="1" applyFill="1" applyBorder="1"/>
    <xf numFmtId="0" fontId="3" fillId="4" borderId="4" xfId="1" applyFont="1" applyFill="1" applyBorder="1" applyAlignment="1"/>
    <xf numFmtId="0" fontId="3" fillId="5" borderId="5" xfId="1" applyFont="1" applyFill="1" applyBorder="1"/>
    <xf numFmtId="0" fontId="1" fillId="5" borderId="5" xfId="1" applyFill="1" applyBorder="1"/>
    <xf numFmtId="0" fontId="1" fillId="5" borderId="6" xfId="1" applyFill="1" applyBorder="1"/>
    <xf numFmtId="0" fontId="1" fillId="0" borderId="0" xfId="1"/>
    <xf numFmtId="0" fontId="1" fillId="3" borderId="7" xfId="1" applyFill="1" applyBorder="1"/>
    <xf numFmtId="0" fontId="1" fillId="3" borderId="8" xfId="1" applyFill="1" applyBorder="1"/>
    <xf numFmtId="0" fontId="1" fillId="3" borderId="9" xfId="1" applyFill="1" applyBorder="1"/>
    <xf numFmtId="0" fontId="4" fillId="0" borderId="0" xfId="1" applyFont="1" applyFill="1" applyBorder="1"/>
    <xf numFmtId="0" fontId="1" fillId="0" borderId="0" xfId="1" applyFill="1" applyBorder="1"/>
    <xf numFmtId="0" fontId="2" fillId="6" borderId="10" xfId="1" applyFont="1" applyFill="1" applyBorder="1" applyAlignment="1">
      <alignment horizontal="center"/>
    </xf>
    <xf numFmtId="0" fontId="2" fillId="7" borderId="1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6" borderId="10" xfId="1" applyFill="1" applyBorder="1" applyProtection="1">
      <protection locked="0"/>
    </xf>
    <xf numFmtId="0" fontId="1" fillId="7" borderId="10" xfId="1" applyFill="1" applyBorder="1" applyProtection="1">
      <protection locked="0"/>
    </xf>
    <xf numFmtId="2" fontId="1" fillId="0" borderId="0" xfId="1" applyNumberFormat="1" applyFill="1" applyBorder="1"/>
    <xf numFmtId="0" fontId="1" fillId="6" borderId="10" xfId="1" applyFill="1" applyBorder="1"/>
    <xf numFmtId="0" fontId="2" fillId="2" borderId="1" xfId="1" applyFont="1" applyFill="1" applyBorder="1"/>
    <xf numFmtId="0" fontId="1" fillId="2" borderId="2" xfId="1" applyFill="1" applyBorder="1"/>
    <xf numFmtId="0" fontId="1" fillId="8" borderId="2" xfId="1" applyFill="1" applyBorder="1"/>
    <xf numFmtId="0" fontId="1" fillId="8" borderId="3" xfId="1" applyFill="1" applyBorder="1"/>
    <xf numFmtId="0" fontId="1" fillId="2" borderId="11" xfId="1" applyFill="1" applyBorder="1"/>
    <xf numFmtId="0" fontId="1" fillId="2" borderId="0" xfId="1" applyFill="1" applyBorder="1"/>
    <xf numFmtId="0" fontId="1" fillId="8" borderId="0" xfId="1" applyFill="1" applyBorder="1"/>
    <xf numFmtId="0" fontId="1" fillId="8" borderId="12" xfId="1" applyFill="1" applyBorder="1"/>
    <xf numFmtId="0" fontId="1" fillId="9" borderId="1" xfId="1" applyFill="1" applyBorder="1"/>
    <xf numFmtId="0" fontId="1" fillId="9" borderId="3" xfId="1" applyFill="1" applyBorder="1"/>
    <xf numFmtId="0" fontId="1" fillId="10" borderId="10" xfId="1" applyFill="1" applyBorder="1"/>
    <xf numFmtId="0" fontId="2" fillId="8" borderId="10" xfId="1" applyFont="1" applyFill="1" applyBorder="1"/>
    <xf numFmtId="0" fontId="1" fillId="9" borderId="11" xfId="1" applyFill="1" applyBorder="1"/>
    <xf numFmtId="0" fontId="1" fillId="9" borderId="12" xfId="1" applyFill="1" applyBorder="1"/>
    <xf numFmtId="0" fontId="1" fillId="9" borderId="7" xfId="1" applyFill="1" applyBorder="1"/>
    <xf numFmtId="0" fontId="1" fillId="9" borderId="9" xfId="1" applyFill="1" applyBorder="1"/>
    <xf numFmtId="0" fontId="2" fillId="2" borderId="0" xfId="1" applyFont="1" applyFill="1" applyBorder="1"/>
    <xf numFmtId="0" fontId="1" fillId="2" borderId="7" xfId="1" applyFill="1" applyBorder="1"/>
    <xf numFmtId="0" fontId="1" fillId="2" borderId="8" xfId="1" applyFill="1" applyBorder="1"/>
    <xf numFmtId="0" fontId="1" fillId="2" borderId="9" xfId="1" applyFill="1" applyBorder="1"/>
    <xf numFmtId="0" fontId="8" fillId="10" borderId="11" xfId="1" applyFont="1" applyFill="1" applyBorder="1"/>
    <xf numFmtId="0" fontId="1" fillId="10" borderId="0" xfId="1" applyFill="1" applyBorder="1"/>
    <xf numFmtId="0" fontId="1" fillId="10" borderId="12" xfId="1" applyFill="1" applyBorder="1"/>
    <xf numFmtId="0" fontId="1" fillId="10" borderId="11" xfId="1" applyFill="1" applyBorder="1"/>
    <xf numFmtId="0" fontId="1" fillId="11" borderId="13" xfId="1" applyFont="1" applyFill="1" applyBorder="1"/>
    <xf numFmtId="0" fontId="1" fillId="11" borderId="14" xfId="1" applyFont="1" applyFill="1" applyBorder="1"/>
    <xf numFmtId="0" fontId="1" fillId="10" borderId="7" xfId="1" applyFill="1" applyBorder="1"/>
    <xf numFmtId="0" fontId="1" fillId="10" borderId="8" xfId="1" applyFill="1" applyBorder="1"/>
    <xf numFmtId="11" fontId="1" fillId="11" borderId="15" xfId="1" applyNumberFormat="1" applyFont="1" applyFill="1" applyBorder="1"/>
    <xf numFmtId="11" fontId="1" fillId="11" borderId="16" xfId="1" applyNumberFormat="1" applyFont="1" applyFill="1" applyBorder="1"/>
    <xf numFmtId="0" fontId="2" fillId="12" borderId="17" xfId="1" applyFont="1" applyFill="1" applyBorder="1"/>
    <xf numFmtId="0" fontId="1" fillId="12" borderId="18" xfId="1" applyFill="1" applyBorder="1"/>
    <xf numFmtId="0" fontId="1" fillId="12" borderId="10" xfId="1" applyFill="1" applyBorder="1" applyProtection="1">
      <protection locked="0"/>
    </xf>
    <xf numFmtId="0" fontId="2" fillId="6" borderId="10" xfId="1" applyFont="1" applyFill="1" applyBorder="1" applyAlignment="1" applyProtection="1">
      <alignment horizontal="center"/>
      <protection locked="0"/>
    </xf>
    <xf numFmtId="0" fontId="2" fillId="7" borderId="10" xfId="1" applyFont="1" applyFill="1" applyBorder="1" applyAlignment="1" applyProtection="1">
      <alignment horizontal="center"/>
      <protection locked="0"/>
    </xf>
    <xf numFmtId="0" fontId="2" fillId="0" borderId="0" xfId="1" applyFont="1"/>
    <xf numFmtId="11" fontId="1" fillId="0" borderId="0" xfId="1" applyNumberFormat="1"/>
    <xf numFmtId="0" fontId="8" fillId="10" borderId="1" xfId="1" applyFont="1" applyFill="1" applyBorder="1"/>
    <xf numFmtId="0" fontId="1" fillId="10" borderId="2" xfId="1" applyFill="1" applyBorder="1"/>
    <xf numFmtId="0" fontId="1" fillId="10" borderId="3" xfId="1" applyFill="1" applyBorder="1"/>
    <xf numFmtId="0" fontId="2" fillId="9" borderId="10" xfId="1" applyFont="1" applyFill="1" applyBorder="1"/>
    <xf numFmtId="0" fontId="2" fillId="10" borderId="19" xfId="1" applyFont="1" applyFill="1" applyBorder="1"/>
    <xf numFmtId="0" fontId="2" fillId="9" borderId="19" xfId="1" applyFont="1" applyFill="1" applyBorder="1"/>
    <xf numFmtId="0" fontId="2" fillId="10" borderId="10" xfId="1" applyFont="1" applyFill="1" applyBorder="1"/>
    <xf numFmtId="0" fontId="1" fillId="9" borderId="10" xfId="1" applyFill="1" applyBorder="1"/>
    <xf numFmtId="0" fontId="9" fillId="9" borderId="10" xfId="1" applyFont="1" applyFill="1" applyBorder="1"/>
    <xf numFmtId="0" fontId="9" fillId="10" borderId="10" xfId="1" applyFont="1" applyFill="1" applyBorder="1"/>
    <xf numFmtId="0" fontId="1" fillId="10" borderId="10" xfId="1" applyFont="1" applyFill="1" applyBorder="1"/>
    <xf numFmtId="0" fontId="1" fillId="10" borderId="17" xfId="1" applyFont="1" applyFill="1" applyBorder="1"/>
    <xf numFmtId="0" fontId="10" fillId="3" borderId="10" xfId="1" applyFont="1" applyFill="1" applyBorder="1"/>
    <xf numFmtId="0" fontId="1" fillId="3" borderId="10" xfId="1" applyFill="1" applyBorder="1"/>
    <xf numFmtId="11" fontId="1" fillId="13" borderId="10" xfId="1" applyNumberFormat="1" applyFill="1" applyBorder="1"/>
    <xf numFmtId="0" fontId="1" fillId="0" borderId="0" xfId="1" applyFill="1"/>
    <xf numFmtId="0" fontId="0" fillId="0" borderId="0" xfId="0" applyBorder="1"/>
    <xf numFmtId="0" fontId="0" fillId="0" borderId="0" xfId="0" applyFill="1" applyBorder="1"/>
    <xf numFmtId="0" fontId="1" fillId="0" borderId="0" xfId="1" applyFill="1" applyBorder="1" applyProtection="1">
      <protection locked="0"/>
    </xf>
    <xf numFmtId="0" fontId="1" fillId="7" borderId="10" xfId="1" applyFill="1" applyBorder="1"/>
    <xf numFmtId="0" fontId="1" fillId="14" borderId="10" xfId="1" applyFill="1" applyBorder="1" applyProtection="1">
      <protection locked="0"/>
    </xf>
    <xf numFmtId="0" fontId="1" fillId="15" borderId="10" xfId="1" applyFill="1" applyBorder="1" applyProtection="1">
      <protection locked="0"/>
    </xf>
    <xf numFmtId="0" fontId="2" fillId="10" borderId="17" xfId="1" applyFont="1" applyFill="1" applyBorder="1"/>
    <xf numFmtId="0" fontId="2" fillId="15" borderId="10" xfId="1" applyFont="1" applyFill="1" applyBorder="1"/>
    <xf numFmtId="0" fontId="1" fillId="15" borderId="10" xfId="1" applyFont="1" applyFill="1" applyBorder="1"/>
    <xf numFmtId="0" fontId="1" fillId="15" borderId="10" xfId="1" applyFill="1" applyBorder="1"/>
    <xf numFmtId="0" fontId="2" fillId="16" borderId="18" xfId="1" applyFont="1" applyFill="1" applyBorder="1"/>
    <xf numFmtId="0" fontId="2" fillId="16" borderId="10" xfId="1" applyFont="1" applyFill="1" applyBorder="1"/>
    <xf numFmtId="11" fontId="1" fillId="16" borderId="10" xfId="1" applyNumberFormat="1" applyFont="1" applyFill="1" applyBorder="1"/>
    <xf numFmtId="0" fontId="14" fillId="7" borderId="20" xfId="1" applyFont="1" applyFill="1" applyBorder="1"/>
    <xf numFmtId="0" fontId="1" fillId="7" borderId="21" xfId="1" applyFill="1" applyBorder="1"/>
    <xf numFmtId="0" fontId="1" fillId="7" borderId="22" xfId="1" applyFill="1" applyBorder="1"/>
    <xf numFmtId="0" fontId="1" fillId="7" borderId="23" xfId="1" applyFill="1" applyBorder="1"/>
    <xf numFmtId="0" fontId="1" fillId="7" borderId="0" xfId="1" applyFill="1" applyBorder="1"/>
    <xf numFmtId="0" fontId="1" fillId="7" borderId="24" xfId="1" applyFill="1" applyBorder="1"/>
    <xf numFmtId="0" fontId="14" fillId="7" borderId="23" xfId="1" applyFont="1" applyFill="1" applyBorder="1"/>
    <xf numFmtId="0" fontId="1" fillId="7" borderId="25" xfId="1" applyFill="1" applyBorder="1"/>
    <xf numFmtId="0" fontId="1" fillId="7" borderId="26" xfId="1" applyFill="1" applyBorder="1"/>
    <xf numFmtId="0" fontId="1" fillId="7" borderId="27" xfId="1" applyFill="1" applyBorder="1"/>
    <xf numFmtId="2" fontId="1" fillId="10" borderId="10" xfId="1" applyNumberForma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321112376676"/>
          <c:y val="0.12566887225893972"/>
          <c:w val="0.75586985589065503"/>
          <c:h val="0.6734254115055968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0"/>
            <c:dispEq val="1"/>
            <c:trendlineLbl>
              <c:layout>
                <c:manualLayout>
                  <c:x val="0.27189542483660128"/>
                  <c:y val="-0.1123566503312936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'EXP_3_segments (mass-area)'!$A$7:$A$9</c:f>
              <c:numCache>
                <c:formatCode>General</c:formatCode>
                <c:ptCount val="3"/>
                <c:pt idx="0">
                  <c:v>1.9248308909224967</c:v>
                </c:pt>
                <c:pt idx="1">
                  <c:v>3.4946276123658002</c:v>
                </c:pt>
                <c:pt idx="2">
                  <c:v>4.855504150202643</c:v>
                </c:pt>
              </c:numCache>
            </c:numRef>
          </c:xVal>
          <c:yVal>
            <c:numRef>
              <c:f>'EXP_3_segments (mass-area)'!$B$7:$B$9</c:f>
              <c:numCache>
                <c:formatCode>General</c:formatCode>
                <c:ptCount val="3"/>
                <c:pt idx="0">
                  <c:v>80</c:v>
                </c:pt>
                <c:pt idx="1">
                  <c:v>25</c:v>
                </c:pt>
                <c:pt idx="2">
                  <c:v>10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pPr>
              <a:solidFill>
                <a:srgbClr val="0070C0"/>
              </a:solidFill>
            </c:spPr>
          </c:marker>
          <c:trendline>
            <c:spPr>
              <a:ln w="19050"/>
            </c:spPr>
            <c:trendlineType val="exp"/>
            <c:dispRSqr val="0"/>
            <c:dispEq val="1"/>
            <c:trendlineLbl>
              <c:layout>
                <c:manualLayout>
                  <c:x val="0.20582821264988935"/>
                  <c:y val="-0.1865759945915058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>
                      <a:solidFill>
                        <a:srgbClr val="002060"/>
                      </a:solidFill>
                    </a:defRPr>
                  </a:pPr>
                  <a:endParaRPr lang="fr-FR"/>
                </a:p>
              </c:txPr>
            </c:trendlineLbl>
          </c:trendline>
          <c:xVal>
            <c:numRef>
              <c:f>'EXP_3_segments (mass-area)'!$A$15:$A$19</c:f>
              <c:numCache>
                <c:formatCode>General</c:formatCode>
                <c:ptCount val="5"/>
                <c:pt idx="0">
                  <c:v>4.855504150202643</c:v>
                </c:pt>
                <c:pt idx="1">
                  <c:v>7.7449948865517833</c:v>
                </c:pt>
                <c:pt idx="2">
                  <c:v>11.736808507548671</c:v>
                </c:pt>
                <c:pt idx="3">
                  <c:v>13.06835057829721</c:v>
                </c:pt>
                <c:pt idx="4">
                  <c:v>16.439172462122983</c:v>
                </c:pt>
              </c:numCache>
            </c:numRef>
          </c:xVal>
          <c:yVal>
            <c:numRef>
              <c:f>'EXP_3_segments (mass-area)'!$B$15:$B$19</c:f>
              <c:numCache>
                <c:formatCode>General</c:formatCode>
                <c:ptCount val="5"/>
                <c:pt idx="0">
                  <c:v>10</c:v>
                </c:pt>
                <c:pt idx="1">
                  <c:v>3</c:v>
                </c:pt>
                <c:pt idx="2">
                  <c:v>1.5</c:v>
                </c:pt>
                <c:pt idx="3">
                  <c:v>1</c:v>
                </c:pt>
                <c:pt idx="4">
                  <c:v>0.5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trendline>
            <c:spPr>
              <a:ln w="19050"/>
            </c:spPr>
            <c:trendlineType val="exp"/>
            <c:dispRSqr val="0"/>
            <c:dispEq val="1"/>
            <c:trendlineLbl>
              <c:layout>
                <c:manualLayout>
                  <c:x val="7.6765992486233336E-2"/>
                  <c:y val="-0.1417482850198822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>
                      <a:solidFill>
                        <a:srgbClr val="00B050"/>
                      </a:solidFill>
                    </a:defRPr>
                  </a:pPr>
                  <a:endParaRPr lang="fr-FR"/>
                </a:p>
              </c:txPr>
            </c:trendlineLbl>
          </c:trendline>
          <c:xVal>
            <c:numRef>
              <c:f>'EXP_3_segments (mass-area)'!$A$25:$A$28</c:f>
              <c:numCache>
                <c:formatCode>General</c:formatCode>
                <c:ptCount val="4"/>
                <c:pt idx="0">
                  <c:v>16.439172462122983</c:v>
                </c:pt>
                <c:pt idx="1">
                  <c:v>19.230095842046214</c:v>
                </c:pt>
                <c:pt idx="2">
                  <c:v>23.800345246498875</c:v>
                </c:pt>
                <c:pt idx="3">
                  <c:v>38.811577521367191</c:v>
                </c:pt>
              </c:numCache>
            </c:numRef>
          </c:xVal>
          <c:yVal>
            <c:numRef>
              <c:f>'EXP_3_segments (mass-area)'!$B$25:$B$28</c:f>
              <c:numCache>
                <c:formatCode>General</c:formatCode>
                <c:ptCount val="4"/>
                <c:pt idx="0">
                  <c:v>0.5</c:v>
                </c:pt>
                <c:pt idx="1">
                  <c:v>0.4</c:v>
                </c:pt>
                <c:pt idx="2">
                  <c:v>0.3</c:v>
                </c:pt>
                <c:pt idx="3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38368"/>
        <c:axId val="61738944"/>
      </c:scatterChart>
      <c:valAx>
        <c:axId val="6173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area^(1/2) km</a:t>
                </a:r>
              </a:p>
            </c:rich>
          </c:tx>
          <c:layout>
            <c:manualLayout>
              <c:xMode val="edge"/>
              <c:yMode val="edge"/>
              <c:x val="0.39162451752354482"/>
              <c:y val="0.895175953324305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738944"/>
        <c:crossesAt val="0"/>
        <c:crossBetween val="midCat"/>
      </c:valAx>
      <c:valAx>
        <c:axId val="61738944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Thickness</a:t>
                </a:r>
                <a:r>
                  <a:rPr lang="it-IT" baseline="0"/>
                  <a:t> (cm)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291317997015079E-2"/>
              <c:y val="0.2479987294581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738368"/>
        <c:crosses val="autoZero"/>
        <c:crossBetween val="midCat"/>
      </c:valAx>
      <c:spPr>
        <a:noFill/>
        <a:ln w="1270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0000000000002" r="0.750000000000002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1112376676"/>
          <c:y val="0.12566887225894069"/>
          <c:w val="0.75586985589065503"/>
          <c:h val="0.67342541150559587"/>
        </c:manualLayout>
      </c:layout>
      <c:scatterChart>
        <c:scatterStyle val="lineMarker"/>
        <c:varyColors val="0"/>
        <c:ser>
          <c:idx val="0"/>
          <c:order val="0"/>
          <c:tx>
            <c:v>field data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0"/>
            <c:dispEq val="1"/>
            <c:trendlineLbl>
              <c:layout>
                <c:manualLayout>
                  <c:x val="-0.18246942536438265"/>
                  <c:y val="-0.4062785851795069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206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'Power_Law (mass-area)'!$A$5:$A$14</c:f>
              <c:numCache>
                <c:formatCode>General</c:formatCode>
                <c:ptCount val="10"/>
                <c:pt idx="0">
                  <c:v>1.9248308909224967</c:v>
                </c:pt>
                <c:pt idx="1">
                  <c:v>3.4946276123658002</c:v>
                </c:pt>
                <c:pt idx="2">
                  <c:v>4.855504150202643</c:v>
                </c:pt>
                <c:pt idx="3">
                  <c:v>7.7449948865517833</c:v>
                </c:pt>
                <c:pt idx="4">
                  <c:v>11.736808507548671</c:v>
                </c:pt>
                <c:pt idx="5">
                  <c:v>13.06835057829721</c:v>
                </c:pt>
                <c:pt idx="6">
                  <c:v>16.439172462122983</c:v>
                </c:pt>
                <c:pt idx="7">
                  <c:v>19.230095842046214</c:v>
                </c:pt>
                <c:pt idx="8">
                  <c:v>23.800345246498875</c:v>
                </c:pt>
                <c:pt idx="9">
                  <c:v>38.811577521367191</c:v>
                </c:pt>
              </c:numCache>
            </c:numRef>
          </c:xVal>
          <c:yVal>
            <c:numRef>
              <c:f>'Power_Law (mass-area)'!$B$5:$B$14</c:f>
              <c:numCache>
                <c:formatCode>General</c:formatCode>
                <c:ptCount val="10"/>
                <c:pt idx="0">
                  <c:v>80</c:v>
                </c:pt>
                <c:pt idx="1">
                  <c:v>25</c:v>
                </c:pt>
                <c:pt idx="2">
                  <c:v>10</c:v>
                </c:pt>
                <c:pt idx="3">
                  <c:v>3</c:v>
                </c:pt>
                <c:pt idx="4">
                  <c:v>1.5</c:v>
                </c:pt>
                <c:pt idx="5">
                  <c:v>1</c:v>
                </c:pt>
                <c:pt idx="6">
                  <c:v>0.5</c:v>
                </c:pt>
                <c:pt idx="7">
                  <c:v>0.4</c:v>
                </c:pt>
                <c:pt idx="8">
                  <c:v>0.3</c:v>
                </c:pt>
                <c:pt idx="9">
                  <c:v>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41248"/>
        <c:axId val="61741824"/>
      </c:scatterChart>
      <c:valAx>
        <c:axId val="617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area^(1/2) km</a:t>
                </a:r>
              </a:p>
            </c:rich>
          </c:tx>
          <c:layout>
            <c:manualLayout>
              <c:xMode val="edge"/>
              <c:yMode val="edge"/>
              <c:x val="0.39162467191601052"/>
              <c:y val="0.895176188082872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741824"/>
        <c:crossesAt val="1E-4"/>
        <c:crossBetween val="midCat"/>
      </c:valAx>
      <c:valAx>
        <c:axId val="61741824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thickness (cm)</a:t>
                </a:r>
              </a:p>
            </c:rich>
          </c:tx>
          <c:layout>
            <c:manualLayout>
              <c:xMode val="edge"/>
              <c:yMode val="edge"/>
              <c:x val="2.1970522915404803E-2"/>
              <c:y val="0.195856369017702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741248"/>
        <c:crosses val="autoZero"/>
        <c:crossBetween val="midCat"/>
      </c:valAx>
      <c:spPr>
        <a:noFill/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543953159701187"/>
          <c:y val="0.3462184248245565"/>
          <c:w val="0.38325378558449424"/>
          <c:h val="0.12544442582975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0000000000002" r="0.750000000000002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321112376676"/>
          <c:y val="0.12566887225893972"/>
          <c:w val="0.75586985589065503"/>
          <c:h val="0.67342541150559587"/>
        </c:manualLayout>
      </c:layout>
      <c:scatterChart>
        <c:scatterStyle val="lineMarker"/>
        <c:varyColors val="0"/>
        <c:ser>
          <c:idx val="0"/>
          <c:order val="0"/>
          <c:tx>
            <c:v>first exp. segment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dispRSqr val="0"/>
            <c:dispEq val="1"/>
            <c:trendlineLbl>
              <c:layout>
                <c:manualLayout>
                  <c:x val="-0.26721596937713538"/>
                  <c:y val="-0.1509922931470772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'Power_Law (mass-area)'!$A$5:$A$7</c:f>
              <c:numCache>
                <c:formatCode>General</c:formatCode>
                <c:ptCount val="3"/>
                <c:pt idx="0">
                  <c:v>1.9248308909224967</c:v>
                </c:pt>
                <c:pt idx="1">
                  <c:v>3.4946276123658002</c:v>
                </c:pt>
                <c:pt idx="2">
                  <c:v>4.855504150202643</c:v>
                </c:pt>
              </c:numCache>
            </c:numRef>
          </c:xVal>
          <c:yVal>
            <c:numRef>
              <c:f>'Power_Law (mass-area)'!$B$5:$B$7</c:f>
              <c:numCache>
                <c:formatCode>General</c:formatCode>
                <c:ptCount val="3"/>
                <c:pt idx="0">
                  <c:v>80</c:v>
                </c:pt>
                <c:pt idx="1">
                  <c:v>25</c:v>
                </c:pt>
                <c:pt idx="2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43840"/>
        <c:axId val="81844416"/>
      </c:scatterChart>
      <c:valAx>
        <c:axId val="818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area^(1/2) km</a:t>
                </a:r>
              </a:p>
            </c:rich>
          </c:tx>
          <c:layout>
            <c:manualLayout>
              <c:xMode val="edge"/>
              <c:yMode val="edge"/>
              <c:x val="0.39162460591845749"/>
              <c:y val="0.895176188082872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844416"/>
        <c:crossesAt val="1E-4"/>
        <c:crossBetween val="midCat"/>
      </c:valAx>
      <c:valAx>
        <c:axId val="81844416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thickness (cm)</a:t>
                </a:r>
              </a:p>
            </c:rich>
          </c:tx>
          <c:layout>
            <c:manualLayout>
              <c:xMode val="edge"/>
              <c:yMode val="edge"/>
              <c:x val="2.1970483863598289E-2"/>
              <c:y val="0.195856369017702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843840"/>
        <c:crosses val="autoZero"/>
        <c:crossBetween val="midCat"/>
      </c:valAx>
      <c:spPr>
        <a:noFill/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125080593165699"/>
          <c:y val="0.53279760242735619"/>
          <c:w val="0.52763378465506128"/>
          <c:h val="0.15722417676513845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1" l="0.750000000000002" r="0.750000000000002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2</xdr:row>
      <xdr:rowOff>142875</xdr:rowOff>
    </xdr:from>
    <xdr:to>
      <xdr:col>8</xdr:col>
      <xdr:colOff>495300</xdr:colOff>
      <xdr:row>19</xdr:row>
      <xdr:rowOff>76200</xdr:rowOff>
    </xdr:to>
    <xdr:graphicFrame macro="">
      <xdr:nvGraphicFramePr>
        <xdr:cNvPr id="205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0.39479</cdr:x>
      <cdr:y>0.00709</cdr:y>
    </cdr:from>
    <cdr:to>
      <cdr:x>0.68113</cdr:x>
      <cdr:y>0.11348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7625" y="19179"/>
          <a:ext cx="1347330" cy="287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400" b="1">
              <a:solidFill>
                <a:srgbClr val="FF0000"/>
              </a:solidFill>
            </a:rPr>
            <a:t>VOLUME PLOT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2</xdr:row>
      <xdr:rowOff>152400</xdr:rowOff>
    </xdr:from>
    <xdr:to>
      <xdr:col>8</xdr:col>
      <xdr:colOff>523875</xdr:colOff>
      <xdr:row>19</xdr:row>
      <xdr:rowOff>85725</xdr:rowOff>
    </xdr:to>
    <xdr:graphicFrame macro="">
      <xdr:nvGraphicFramePr>
        <xdr:cNvPr id="104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2</xdr:row>
      <xdr:rowOff>114300</xdr:rowOff>
    </xdr:from>
    <xdr:to>
      <xdr:col>15</xdr:col>
      <xdr:colOff>104775</xdr:colOff>
      <xdr:row>19</xdr:row>
      <xdr:rowOff>47625</xdr:rowOff>
    </xdr:to>
    <xdr:graphicFrame macro="">
      <xdr:nvGraphicFramePr>
        <xdr:cNvPr id="104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0.39479</cdr:x>
      <cdr:y>0.00709</cdr:y>
    </cdr:from>
    <cdr:to>
      <cdr:x>0.68113</cdr:x>
      <cdr:y>0.11348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33549" y="19051"/>
          <a:ext cx="1257301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400" b="1">
              <a:solidFill>
                <a:srgbClr val="FF0000"/>
              </a:solidFill>
            </a:rPr>
            <a:t>VOLUME PLOT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0.26049</cdr:x>
      <cdr:y>0.01413</cdr:y>
    </cdr:from>
    <cdr:to>
      <cdr:x>0.78306</cdr:x>
      <cdr:y>0.12052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00895" y="38229"/>
          <a:ext cx="2409079" cy="287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400" b="1">
              <a:solidFill>
                <a:srgbClr val="FF0000"/>
              </a:solidFill>
            </a:rPr>
            <a:t>VOLUME PLOT (first exponential segment)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8"/>
  <sheetViews>
    <sheetView tabSelected="1" workbookViewId="0"/>
  </sheetViews>
  <sheetFormatPr defaultColWidth="8.85546875" defaultRowHeight="12.75" x14ac:dyDescent="0.2"/>
  <cols>
    <col min="1" max="1" width="15.42578125" style="8" customWidth="1"/>
    <col min="2" max="2" width="20.85546875" style="8" customWidth="1"/>
    <col min="3" max="3" width="8.85546875" style="8"/>
    <col min="4" max="4" width="16.85546875" style="8" customWidth="1"/>
    <col min="5" max="5" width="13.28515625" style="8" customWidth="1"/>
    <col min="6" max="6" width="10.28515625" style="8" customWidth="1"/>
    <col min="7" max="7" width="8.85546875" style="8"/>
    <col min="8" max="8" width="10.85546875" style="8" customWidth="1"/>
    <col min="9" max="9" width="19.140625" style="8" customWidth="1"/>
    <col min="10" max="10" width="13" style="8" customWidth="1"/>
    <col min="11" max="11" width="8.85546875" style="8"/>
    <col min="12" max="12" width="13.140625" style="8" customWidth="1"/>
    <col min="13" max="13" width="11.85546875" style="8" customWidth="1"/>
    <col min="14" max="14" width="11.140625" style="8" customWidth="1"/>
    <col min="15" max="16384" width="8.85546875" style="8"/>
  </cols>
  <sheetData>
    <row r="1" spans="1:18" ht="18.7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3"/>
      <c r="J1" s="4" t="s">
        <v>48</v>
      </c>
      <c r="K1" s="5"/>
      <c r="L1" s="6"/>
      <c r="M1" s="5" t="s">
        <v>41</v>
      </c>
      <c r="N1" s="7"/>
    </row>
    <row r="2" spans="1:18" x14ac:dyDescent="0.2">
      <c r="A2" s="9" t="s">
        <v>1</v>
      </c>
      <c r="B2" s="10"/>
      <c r="C2" s="10"/>
      <c r="D2" s="10"/>
      <c r="E2" s="10"/>
      <c r="F2" s="10"/>
      <c r="G2" s="10"/>
      <c r="H2" s="10"/>
      <c r="I2" s="11"/>
    </row>
    <row r="4" spans="1:18" ht="15.75" thickBot="1" x14ac:dyDescent="0.3">
      <c r="Q4" s="74"/>
      <c r="R4" s="75"/>
    </row>
    <row r="5" spans="1:18" ht="15" x14ac:dyDescent="0.25">
      <c r="A5" s="12" t="s">
        <v>50</v>
      </c>
      <c r="J5" s="87" t="s">
        <v>2</v>
      </c>
      <c r="K5" s="88"/>
      <c r="L5" s="88"/>
      <c r="M5" s="88"/>
      <c r="N5" s="89"/>
      <c r="O5" s="13"/>
      <c r="Q5" s="75"/>
      <c r="R5" s="75"/>
    </row>
    <row r="6" spans="1:18" ht="15" x14ac:dyDescent="0.25">
      <c r="A6" s="14" t="s">
        <v>3</v>
      </c>
      <c r="B6" s="15" t="s">
        <v>4</v>
      </c>
      <c r="C6" s="16"/>
      <c r="J6" s="90" t="s">
        <v>54</v>
      </c>
      <c r="K6" s="91"/>
      <c r="L6" s="91"/>
      <c r="M6" s="91"/>
      <c r="N6" s="92"/>
      <c r="O6" s="13"/>
      <c r="Q6" s="75"/>
      <c r="R6" s="75"/>
    </row>
    <row r="7" spans="1:18" ht="15" x14ac:dyDescent="0.25">
      <c r="A7" s="17">
        <v>1.9248308909224967</v>
      </c>
      <c r="B7" s="18">
        <v>80</v>
      </c>
      <c r="C7" s="13"/>
      <c r="J7" s="90"/>
      <c r="K7" s="91"/>
      <c r="L7" s="91"/>
      <c r="M7" s="91"/>
      <c r="N7" s="92"/>
      <c r="O7" s="13"/>
      <c r="Q7" s="75"/>
      <c r="R7" s="75"/>
    </row>
    <row r="8" spans="1:18" ht="15" x14ac:dyDescent="0.25">
      <c r="A8" s="17">
        <v>3.4946276123658002</v>
      </c>
      <c r="B8" s="18">
        <v>25</v>
      </c>
      <c r="C8" s="13"/>
      <c r="J8" s="93" t="s">
        <v>57</v>
      </c>
      <c r="K8" s="91"/>
      <c r="L8" s="91"/>
      <c r="M8" s="91"/>
      <c r="N8" s="92"/>
      <c r="O8" s="13"/>
      <c r="Q8" s="75"/>
      <c r="R8" s="75"/>
    </row>
    <row r="9" spans="1:18" ht="15" x14ac:dyDescent="0.25">
      <c r="A9" s="17">
        <v>4.855504150202643</v>
      </c>
      <c r="B9" s="18">
        <v>10</v>
      </c>
      <c r="C9" s="13"/>
      <c r="J9" s="90" t="s">
        <v>5</v>
      </c>
      <c r="K9" s="91"/>
      <c r="L9" s="91"/>
      <c r="M9" s="91"/>
      <c r="N9" s="92"/>
      <c r="O9" s="13"/>
      <c r="Q9" s="75"/>
      <c r="R9" s="75"/>
    </row>
    <row r="10" spans="1:18" ht="15" x14ac:dyDescent="0.25">
      <c r="A10" s="76"/>
      <c r="B10" s="76"/>
      <c r="C10" s="13"/>
      <c r="J10" s="90"/>
      <c r="K10" s="91"/>
      <c r="L10" s="91"/>
      <c r="M10" s="91"/>
      <c r="N10" s="92"/>
      <c r="O10" s="13"/>
      <c r="Q10" s="75"/>
      <c r="R10" s="75"/>
    </row>
    <row r="11" spans="1:18" ht="15" x14ac:dyDescent="0.25">
      <c r="A11" s="76"/>
      <c r="B11" s="76"/>
      <c r="C11" s="13"/>
      <c r="J11" s="93" t="s">
        <v>6</v>
      </c>
      <c r="K11" s="91"/>
      <c r="L11" s="91"/>
      <c r="M11" s="91"/>
      <c r="N11" s="92"/>
      <c r="O11" s="13"/>
      <c r="Q11" s="75"/>
      <c r="R11" s="75"/>
    </row>
    <row r="12" spans="1:18" ht="15" x14ac:dyDescent="0.25">
      <c r="A12" s="76"/>
      <c r="B12" s="76"/>
      <c r="C12" s="13"/>
      <c r="J12" s="90" t="s">
        <v>7</v>
      </c>
      <c r="K12" s="91"/>
      <c r="L12" s="91"/>
      <c r="M12" s="91"/>
      <c r="N12" s="92"/>
      <c r="O12" s="13"/>
      <c r="Q12" s="75"/>
      <c r="R12" s="75"/>
    </row>
    <row r="13" spans="1:18" ht="15" x14ac:dyDescent="0.25">
      <c r="A13" s="12" t="s">
        <v>51</v>
      </c>
      <c r="B13" s="13"/>
      <c r="C13" s="13"/>
      <c r="J13" s="90"/>
      <c r="K13" s="91"/>
      <c r="L13" s="91"/>
      <c r="M13" s="91"/>
      <c r="N13" s="92"/>
      <c r="O13" s="13"/>
      <c r="Q13"/>
      <c r="R13" s="75"/>
    </row>
    <row r="14" spans="1:18" x14ac:dyDescent="0.2">
      <c r="A14" s="14" t="s">
        <v>3</v>
      </c>
      <c r="B14" s="15" t="s">
        <v>4</v>
      </c>
      <c r="C14" s="19"/>
      <c r="J14" s="90" t="s">
        <v>45</v>
      </c>
      <c r="K14" s="91"/>
      <c r="L14" s="91"/>
      <c r="M14" s="91"/>
      <c r="N14" s="92"/>
      <c r="O14" s="13"/>
    </row>
    <row r="15" spans="1:18" x14ac:dyDescent="0.2">
      <c r="A15" s="20">
        <v>4.855504150202643</v>
      </c>
      <c r="B15" s="18">
        <v>10</v>
      </c>
      <c r="C15" s="16"/>
      <c r="J15" s="90"/>
      <c r="K15" s="91"/>
      <c r="L15" s="91"/>
      <c r="M15" s="91"/>
      <c r="N15" s="92"/>
      <c r="O15" s="13"/>
    </row>
    <row r="16" spans="1:18" x14ac:dyDescent="0.2">
      <c r="A16" s="20">
        <v>7.7449948865517833</v>
      </c>
      <c r="B16" s="18">
        <v>3</v>
      </c>
      <c r="C16" s="19"/>
      <c r="J16" s="90" t="s">
        <v>44</v>
      </c>
      <c r="K16" s="91"/>
      <c r="L16" s="91"/>
      <c r="M16" s="91"/>
      <c r="N16" s="92"/>
    </row>
    <row r="17" spans="1:14" ht="13.5" thickBot="1" x14ac:dyDescent="0.25">
      <c r="A17" s="20">
        <v>11.736808507548671</v>
      </c>
      <c r="B17" s="18">
        <v>1.5</v>
      </c>
      <c r="C17" s="19"/>
      <c r="J17" s="94" t="s">
        <v>49</v>
      </c>
      <c r="K17" s="95"/>
      <c r="L17" s="95"/>
      <c r="M17" s="95"/>
      <c r="N17" s="96"/>
    </row>
    <row r="18" spans="1:14" x14ac:dyDescent="0.2">
      <c r="A18" s="20">
        <v>13.06835057829721</v>
      </c>
      <c r="B18" s="77">
        <v>1</v>
      </c>
      <c r="C18" s="19"/>
    </row>
    <row r="19" spans="1:14" x14ac:dyDescent="0.2">
      <c r="A19" s="20">
        <v>16.439172462122983</v>
      </c>
      <c r="B19" s="77">
        <v>0.5</v>
      </c>
      <c r="C19" s="13"/>
    </row>
    <row r="20" spans="1:14" x14ac:dyDescent="0.2">
      <c r="C20" s="19"/>
    </row>
    <row r="21" spans="1:14" x14ac:dyDescent="0.2">
      <c r="C21" s="16"/>
    </row>
    <row r="22" spans="1:14" x14ac:dyDescent="0.2">
      <c r="C22" s="19"/>
      <c r="D22" s="21"/>
      <c r="E22" s="22"/>
      <c r="F22" s="22"/>
      <c r="G22" s="22"/>
      <c r="H22" s="22"/>
      <c r="I22" s="22"/>
      <c r="J22" s="23"/>
      <c r="K22" s="23"/>
      <c r="L22" s="23"/>
      <c r="M22" s="24"/>
    </row>
    <row r="23" spans="1:14" x14ac:dyDescent="0.2">
      <c r="A23" s="12" t="s">
        <v>52</v>
      </c>
      <c r="B23" s="13"/>
      <c r="C23" s="19"/>
      <c r="D23" s="25"/>
      <c r="E23" s="26" t="s">
        <v>8</v>
      </c>
      <c r="F23" s="26" t="s">
        <v>9</v>
      </c>
      <c r="G23" s="26"/>
      <c r="H23" s="26"/>
      <c r="I23" s="26"/>
      <c r="J23" s="27"/>
      <c r="K23" s="27"/>
      <c r="L23" s="27"/>
      <c r="M23" s="28"/>
    </row>
    <row r="24" spans="1:14" x14ac:dyDescent="0.2">
      <c r="A24" s="14" t="s">
        <v>3</v>
      </c>
      <c r="B24" s="15" t="s">
        <v>4</v>
      </c>
      <c r="C24" s="19"/>
      <c r="D24" s="25" t="s">
        <v>10</v>
      </c>
      <c r="E24" s="29">
        <v>-0.71</v>
      </c>
      <c r="F24" s="30">
        <v>309.23</v>
      </c>
      <c r="G24" s="26"/>
      <c r="H24" s="97">
        <f>(LN(F24/F25))/(E25-E24)</f>
        <v>5.2774337646129714</v>
      </c>
      <c r="I24" s="32" t="s">
        <v>11</v>
      </c>
      <c r="J24" s="27"/>
      <c r="K24" s="27"/>
      <c r="L24" s="27"/>
      <c r="M24" s="28"/>
    </row>
    <row r="25" spans="1:14" x14ac:dyDescent="0.2">
      <c r="A25" s="17">
        <v>16.439172462122983</v>
      </c>
      <c r="B25" s="18">
        <v>0.5</v>
      </c>
      <c r="C25" s="19"/>
      <c r="D25" s="25" t="s">
        <v>12</v>
      </c>
      <c r="E25" s="33">
        <v>-0.248</v>
      </c>
      <c r="F25" s="34">
        <v>27.001999999999999</v>
      </c>
      <c r="G25" s="26"/>
      <c r="H25" s="97">
        <f>(LN(F25/F26))/(E26-E25)</f>
        <v>16.000107161016984</v>
      </c>
      <c r="I25" s="32" t="s">
        <v>13</v>
      </c>
      <c r="J25" s="27"/>
      <c r="K25" s="27"/>
      <c r="L25" s="27"/>
      <c r="M25" s="28"/>
    </row>
    <row r="26" spans="1:14" x14ac:dyDescent="0.2">
      <c r="A26" s="17">
        <v>19.230095842046214</v>
      </c>
      <c r="B26" s="18">
        <v>0.4</v>
      </c>
      <c r="C26" s="19"/>
      <c r="D26" s="25" t="s">
        <v>14</v>
      </c>
      <c r="E26" s="35">
        <v>-7.1999999999999995E-2</v>
      </c>
      <c r="F26" s="36">
        <v>1.6158999999999999</v>
      </c>
      <c r="G26" s="26"/>
      <c r="H26" s="26"/>
      <c r="I26" s="37"/>
      <c r="J26" s="27"/>
      <c r="K26" s="27"/>
      <c r="L26" s="27"/>
      <c r="M26" s="28"/>
    </row>
    <row r="27" spans="1:14" x14ac:dyDescent="0.2">
      <c r="A27" s="17">
        <v>23.800345246498875</v>
      </c>
      <c r="B27" s="18">
        <v>0.3</v>
      </c>
      <c r="C27" s="19"/>
      <c r="D27" s="25"/>
      <c r="E27" s="26"/>
      <c r="F27" s="26"/>
      <c r="G27" s="26"/>
      <c r="H27" s="26"/>
      <c r="I27" s="26"/>
      <c r="J27" s="27"/>
      <c r="K27" s="27"/>
      <c r="L27" s="27"/>
      <c r="M27" s="28"/>
    </row>
    <row r="28" spans="1:14" x14ac:dyDescent="0.2">
      <c r="A28" s="17">
        <v>38.811577521367191</v>
      </c>
      <c r="B28" s="18">
        <v>0.1</v>
      </c>
      <c r="C28" s="19"/>
      <c r="D28" s="38"/>
      <c r="E28" s="39"/>
      <c r="F28" s="39"/>
      <c r="G28" s="39"/>
      <c r="H28" s="39"/>
      <c r="I28" s="39"/>
      <c r="J28" s="39"/>
      <c r="K28" s="39"/>
      <c r="L28" s="39"/>
      <c r="M28" s="40"/>
    </row>
    <row r="29" spans="1:14" x14ac:dyDescent="0.2">
      <c r="A29" s="76"/>
      <c r="B29" s="76"/>
      <c r="C29" s="19"/>
      <c r="D29" s="41" t="s">
        <v>15</v>
      </c>
      <c r="E29" s="42"/>
      <c r="F29" s="42"/>
      <c r="G29" s="42"/>
      <c r="H29" s="42"/>
      <c r="I29" s="42"/>
      <c r="J29" s="42"/>
      <c r="K29" s="42"/>
      <c r="L29" s="42"/>
      <c r="M29" s="43"/>
    </row>
    <row r="30" spans="1:14" x14ac:dyDescent="0.2">
      <c r="A30" s="76"/>
      <c r="B30" s="76"/>
      <c r="C30" s="13"/>
      <c r="D30" s="44"/>
      <c r="E30" s="42"/>
      <c r="F30" s="42"/>
      <c r="G30" s="42"/>
      <c r="H30" s="42"/>
      <c r="I30" s="42"/>
      <c r="J30" s="42"/>
      <c r="K30" s="42"/>
      <c r="L30" s="42"/>
      <c r="M30" s="43"/>
    </row>
    <row r="31" spans="1:14" x14ac:dyDescent="0.2">
      <c r="A31" s="76"/>
      <c r="B31" s="76"/>
      <c r="D31" s="44" t="s">
        <v>16</v>
      </c>
      <c r="E31" s="42" t="s">
        <v>17</v>
      </c>
      <c r="F31" s="42" t="s">
        <v>18</v>
      </c>
      <c r="G31" s="42" t="s">
        <v>19</v>
      </c>
      <c r="H31" s="42" t="s">
        <v>20</v>
      </c>
      <c r="I31" s="42" t="s">
        <v>21</v>
      </c>
      <c r="J31" s="42" t="s">
        <v>22</v>
      </c>
      <c r="K31" s="42" t="s">
        <v>23</v>
      </c>
      <c r="L31" s="42"/>
      <c r="M31" s="43"/>
    </row>
    <row r="32" spans="1:14" x14ac:dyDescent="0.2">
      <c r="A32" s="76"/>
      <c r="B32" s="76"/>
      <c r="D32" s="44">
        <f>H24</f>
        <v>5.2774337646129714</v>
      </c>
      <c r="E32" s="42">
        <f>H25</f>
        <v>16.000107161016984</v>
      </c>
      <c r="F32" s="42">
        <f>F24</f>
        <v>309.23</v>
      </c>
      <c r="G32" s="42">
        <f>0.391066419/-E24</f>
        <v>0.55079777323943668</v>
      </c>
      <c r="H32" s="42">
        <f>F25</f>
        <v>27.001999999999999</v>
      </c>
      <c r="I32" s="42">
        <f>0.391066419/-E25</f>
        <v>1.5768807217741936</v>
      </c>
      <c r="J32" s="42">
        <f>F26</f>
        <v>1.6158999999999999</v>
      </c>
      <c r="K32" s="42">
        <f>0.391066419/-E26</f>
        <v>5.4314780416666668</v>
      </c>
      <c r="L32" s="42"/>
      <c r="M32" s="43"/>
    </row>
    <row r="33" spans="4:13" ht="13.5" thickBot="1" x14ac:dyDescent="0.25">
      <c r="D33" s="44"/>
      <c r="E33" s="42"/>
      <c r="F33" s="42"/>
      <c r="G33" s="42"/>
      <c r="H33" s="42"/>
      <c r="I33" s="42"/>
      <c r="J33" s="42"/>
      <c r="K33" s="42"/>
      <c r="L33" s="42"/>
      <c r="M33" s="43"/>
    </row>
    <row r="34" spans="4:13" x14ac:dyDescent="0.2">
      <c r="D34" s="44"/>
      <c r="E34" s="42"/>
      <c r="F34" s="42"/>
      <c r="G34" s="42" t="s">
        <v>24</v>
      </c>
      <c r="H34" s="42"/>
      <c r="I34" s="42" t="s">
        <v>25</v>
      </c>
      <c r="J34" s="42"/>
      <c r="K34" s="42" t="s">
        <v>26</v>
      </c>
      <c r="L34" s="45" t="s">
        <v>27</v>
      </c>
      <c r="M34" s="46" t="s">
        <v>28</v>
      </c>
    </row>
    <row r="35" spans="4:13" ht="13.5" thickBot="1" x14ac:dyDescent="0.25">
      <c r="D35" s="47"/>
      <c r="E35" s="48"/>
      <c r="F35" s="48">
        <f>F32*10^6</f>
        <v>309230000</v>
      </c>
      <c r="G35" s="48">
        <f>-E24</f>
        <v>0.71</v>
      </c>
      <c r="H35" s="48">
        <f>H32*10^6</f>
        <v>27002000</v>
      </c>
      <c r="I35" s="48">
        <f>-E25</f>
        <v>0.248</v>
      </c>
      <c r="J35" s="48">
        <f>J32*10^6</f>
        <v>1615900</v>
      </c>
      <c r="K35" s="48">
        <f>-E26</f>
        <v>7.1999999999999995E-2</v>
      </c>
      <c r="L35" s="49">
        <f>2*F35/(G35^2)+2*F35*(((I35*D32+1)/I35^2)-((G35*D32+1)/G35^2))*EXP(-G35*D32)+2*H35*(((K35*E32+1)/K35^2)-((I35*E32+1)/I35^2))*EXP(-I35*E32)</f>
        <v>1978586766.6570339</v>
      </c>
      <c r="M35" s="50">
        <f>L35/L38</f>
        <v>1884368.3491971751</v>
      </c>
    </row>
    <row r="37" spans="4:13" x14ac:dyDescent="0.2">
      <c r="L37" s="51" t="s">
        <v>29</v>
      </c>
      <c r="M37" s="52"/>
    </row>
    <row r="38" spans="4:13" x14ac:dyDescent="0.2">
      <c r="L38" s="53">
        <v>1050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41"/>
  <sheetViews>
    <sheetView workbookViewId="0">
      <selection activeCell="J34" sqref="J34"/>
    </sheetView>
  </sheetViews>
  <sheetFormatPr defaultColWidth="8.85546875" defaultRowHeight="12.75" x14ac:dyDescent="0.2"/>
  <cols>
    <col min="1" max="1" width="11.28515625" style="8" customWidth="1"/>
    <col min="2" max="2" width="18.85546875" style="8" customWidth="1"/>
    <col min="3" max="3" width="14.28515625" style="8" customWidth="1"/>
    <col min="4" max="4" width="15.140625" style="8" customWidth="1"/>
    <col min="5" max="5" width="12.42578125" style="8" customWidth="1"/>
    <col min="6" max="6" width="8.85546875" style="8"/>
    <col min="7" max="7" width="11.140625" style="8" customWidth="1"/>
    <col min="8" max="8" width="16" style="8" bestFit="1" customWidth="1"/>
    <col min="9" max="9" width="16.7109375" style="8" customWidth="1"/>
    <col min="10" max="10" width="13.85546875" style="8" customWidth="1"/>
    <col min="11" max="11" width="8.85546875" style="8"/>
    <col min="12" max="12" width="14.7109375" style="8" customWidth="1"/>
    <col min="13" max="13" width="8.85546875" style="8"/>
    <col min="14" max="14" width="10.42578125" style="8" customWidth="1"/>
    <col min="15" max="15" width="13.140625" style="8" customWidth="1"/>
    <col min="16" max="16384" width="8.85546875" style="8"/>
  </cols>
  <sheetData>
    <row r="1" spans="1:14" ht="18.75" thickBot="1" x14ac:dyDescent="0.3">
      <c r="A1" s="1" t="s">
        <v>30</v>
      </c>
      <c r="B1" s="2"/>
      <c r="C1" s="2"/>
      <c r="D1" s="2"/>
      <c r="E1" s="2"/>
      <c r="F1" s="2"/>
      <c r="G1" s="2"/>
      <c r="H1" s="2"/>
      <c r="I1" s="3"/>
      <c r="J1" s="4" t="s">
        <v>48</v>
      </c>
      <c r="K1" s="5"/>
      <c r="L1" s="6"/>
      <c r="M1" s="5" t="s">
        <v>41</v>
      </c>
      <c r="N1" s="7"/>
    </row>
    <row r="2" spans="1:14" x14ac:dyDescent="0.2">
      <c r="A2" s="9" t="s">
        <v>1</v>
      </c>
      <c r="B2" s="10"/>
      <c r="C2" s="10"/>
      <c r="D2" s="10"/>
      <c r="E2" s="10"/>
      <c r="F2" s="10"/>
      <c r="G2" s="10"/>
      <c r="H2" s="10"/>
      <c r="I2" s="11"/>
    </row>
    <row r="4" spans="1:14" x14ac:dyDescent="0.2">
      <c r="A4" s="54" t="s">
        <v>3</v>
      </c>
      <c r="B4" s="55" t="s">
        <v>4</v>
      </c>
    </row>
    <row r="5" spans="1:14" x14ac:dyDescent="0.2">
      <c r="A5" s="78">
        <v>1.9248308909224967</v>
      </c>
      <c r="B5" s="79">
        <v>80</v>
      </c>
      <c r="C5" s="8" t="s">
        <v>53</v>
      </c>
    </row>
    <row r="6" spans="1:14" x14ac:dyDescent="0.2">
      <c r="A6" s="78">
        <v>3.4946276123658002</v>
      </c>
      <c r="B6" s="79">
        <v>25</v>
      </c>
      <c r="C6" s="8" t="s">
        <v>53</v>
      </c>
    </row>
    <row r="7" spans="1:14" x14ac:dyDescent="0.2">
      <c r="A7" s="78">
        <v>4.855504150202643</v>
      </c>
      <c r="B7" s="79">
        <v>10</v>
      </c>
      <c r="C7" s="8" t="s">
        <v>53</v>
      </c>
    </row>
    <row r="8" spans="1:14" x14ac:dyDescent="0.2">
      <c r="A8" s="17">
        <v>7.7449948865517833</v>
      </c>
      <c r="B8" s="18">
        <v>3</v>
      </c>
    </row>
    <row r="9" spans="1:14" x14ac:dyDescent="0.2">
      <c r="A9" s="17">
        <v>11.736808507548671</v>
      </c>
      <c r="B9" s="18">
        <v>1.5</v>
      </c>
    </row>
    <row r="10" spans="1:14" x14ac:dyDescent="0.2">
      <c r="A10" s="17">
        <v>13.06835057829721</v>
      </c>
      <c r="B10" s="18">
        <v>1</v>
      </c>
    </row>
    <row r="11" spans="1:14" x14ac:dyDescent="0.2">
      <c r="A11" s="17">
        <v>16.439172462122983</v>
      </c>
      <c r="B11" s="18">
        <v>0.5</v>
      </c>
    </row>
    <row r="12" spans="1:14" x14ac:dyDescent="0.2">
      <c r="A12" s="17">
        <v>19.230095842046214</v>
      </c>
      <c r="B12" s="18">
        <v>0.4</v>
      </c>
    </row>
    <row r="13" spans="1:14" x14ac:dyDescent="0.2">
      <c r="A13" s="17">
        <v>23.800345246498875</v>
      </c>
      <c r="B13" s="18">
        <v>0.3</v>
      </c>
    </row>
    <row r="14" spans="1:14" x14ac:dyDescent="0.2">
      <c r="A14" s="17">
        <v>38.811577521367191</v>
      </c>
      <c r="B14" s="18">
        <v>0.1</v>
      </c>
    </row>
    <row r="15" spans="1:14" x14ac:dyDescent="0.2">
      <c r="A15" s="76"/>
      <c r="B15" s="76"/>
    </row>
    <row r="16" spans="1:14" x14ac:dyDescent="0.2">
      <c r="A16" s="76"/>
      <c r="B16" s="76"/>
    </row>
    <row r="17" spans="1:16" x14ac:dyDescent="0.2">
      <c r="A17" s="76"/>
      <c r="B17" s="76"/>
    </row>
    <row r="18" spans="1:16" x14ac:dyDescent="0.2">
      <c r="A18" s="76"/>
      <c r="B18" s="76"/>
    </row>
    <row r="19" spans="1:16" x14ac:dyDescent="0.2">
      <c r="A19" s="76"/>
      <c r="B19" s="76"/>
    </row>
    <row r="20" spans="1:16" x14ac:dyDescent="0.2">
      <c r="A20" s="76"/>
      <c r="B20" s="76"/>
    </row>
    <row r="21" spans="1:16" x14ac:dyDescent="0.2">
      <c r="A21" s="76"/>
      <c r="B21" s="76"/>
    </row>
    <row r="22" spans="1:16" s="56" customFormat="1" x14ac:dyDescent="0.2">
      <c r="I22" s="51" t="s">
        <v>29</v>
      </c>
      <c r="J22" s="52"/>
    </row>
    <row r="23" spans="1:16" x14ac:dyDescent="0.2">
      <c r="I23" s="53">
        <v>1050</v>
      </c>
      <c r="K23" s="57"/>
    </row>
    <row r="25" spans="1:16" x14ac:dyDescent="0.2">
      <c r="A25" s="58" t="s">
        <v>31</v>
      </c>
      <c r="B25" s="59"/>
      <c r="C25" s="59"/>
      <c r="D25" s="59"/>
      <c r="E25" s="59"/>
      <c r="F25" s="59"/>
      <c r="G25" s="59"/>
      <c r="H25" s="59"/>
      <c r="I25" s="59"/>
      <c r="J25" s="60"/>
    </row>
    <row r="26" spans="1:16" x14ac:dyDescent="0.2">
      <c r="A26" s="44"/>
      <c r="B26" s="42"/>
      <c r="C26" s="42"/>
      <c r="D26" s="42"/>
      <c r="E26" s="42"/>
      <c r="F26" s="42"/>
      <c r="G26" s="42"/>
      <c r="H26" s="42"/>
      <c r="I26" s="42"/>
      <c r="J26" s="43"/>
    </row>
    <row r="27" spans="1:16" x14ac:dyDescent="0.2">
      <c r="A27" s="61" t="s">
        <v>18</v>
      </c>
      <c r="B27" s="62" t="s">
        <v>32</v>
      </c>
      <c r="C27" s="61" t="s">
        <v>33</v>
      </c>
      <c r="D27" s="63" t="s">
        <v>34</v>
      </c>
      <c r="E27" s="64"/>
      <c r="F27" s="64" t="s">
        <v>35</v>
      </c>
      <c r="G27" s="80" t="s">
        <v>36</v>
      </c>
      <c r="H27" s="81" t="s">
        <v>47</v>
      </c>
      <c r="I27" s="84" t="s">
        <v>27</v>
      </c>
      <c r="J27" s="85" t="s">
        <v>37</v>
      </c>
      <c r="L27" s="85" t="s">
        <v>27</v>
      </c>
      <c r="O27" s="85" t="s">
        <v>37</v>
      </c>
    </row>
    <row r="28" spans="1:16" x14ac:dyDescent="0.2">
      <c r="A28" s="65">
        <v>309.23</v>
      </c>
      <c r="B28" s="31">
        <f>(A28/D28)^(-1/C28)</f>
        <v>1.0735051492129668</v>
      </c>
      <c r="C28" s="66">
        <v>2.2749999999999999</v>
      </c>
      <c r="D28" s="66">
        <v>363.38</v>
      </c>
      <c r="E28" s="67">
        <f>D28*10^6</f>
        <v>363380000</v>
      </c>
      <c r="F28" s="68">
        <f>(2*D28*10^6)/(2-C28)</f>
        <v>-2642763636.3636374</v>
      </c>
      <c r="G28" s="69">
        <f>B28</f>
        <v>1.0735051492129668</v>
      </c>
      <c r="H28" s="82">
        <v>1000</v>
      </c>
      <c r="I28" s="86">
        <f>F28*(H28^((2-C28))-G28^((2-C28)))</f>
        <v>2196294946.5715384</v>
      </c>
      <c r="J28" s="86">
        <f>I28/$I$23</f>
        <v>2091709.4729252746</v>
      </c>
      <c r="L28" s="70" t="s">
        <v>38</v>
      </c>
      <c r="M28" s="71" t="s">
        <v>39</v>
      </c>
      <c r="O28" s="70" t="s">
        <v>38</v>
      </c>
      <c r="P28" s="71" t="s">
        <v>39</v>
      </c>
    </row>
    <row r="29" spans="1:16" x14ac:dyDescent="0.2">
      <c r="H29" s="83">
        <v>500</v>
      </c>
      <c r="I29" s="86">
        <f>F28*(H29^((2-C28))-G28^((2-C28)))</f>
        <v>2113259142.9602826</v>
      </c>
      <c r="J29" s="86">
        <f>I29/$I$23</f>
        <v>2012627.7552002692</v>
      </c>
      <c r="L29" s="72">
        <f>AVERAGE(I28:I30)</f>
        <v>2107446800.3096368</v>
      </c>
      <c r="M29" s="72">
        <f>STDEV(I28:I30)</f>
        <v>91892286.353173763</v>
      </c>
      <c r="O29" s="72">
        <f>AVERAGE(J28:J30)</f>
        <v>2007092.1907710824</v>
      </c>
      <c r="P29" s="72">
        <f>STDEV(J28:J30)</f>
        <v>87516.463193498726</v>
      </c>
    </row>
    <row r="30" spans="1:16" ht="13.5" thickBot="1" x14ac:dyDescent="0.25">
      <c r="H30" s="83">
        <v>250</v>
      </c>
      <c r="I30" s="86">
        <f>F28*(H30^((2-C28))-G28^((2-C28)))</f>
        <v>2012786311.397089</v>
      </c>
      <c r="J30" s="86">
        <f>I30/$I$23</f>
        <v>1916939.3441877039</v>
      </c>
    </row>
    <row r="31" spans="1:16" x14ac:dyDescent="0.2">
      <c r="A31" s="87" t="s">
        <v>55</v>
      </c>
      <c r="B31" s="88"/>
      <c r="C31" s="88"/>
      <c r="D31" s="88"/>
      <c r="E31" s="88"/>
      <c r="F31" s="88"/>
      <c r="G31" s="89"/>
      <c r="H31" s="13"/>
      <c r="L31" s="13"/>
      <c r="M31" s="13"/>
      <c r="N31" s="13"/>
    </row>
    <row r="32" spans="1:16" x14ac:dyDescent="0.2">
      <c r="A32" s="90"/>
      <c r="B32" s="91"/>
      <c r="C32" s="91"/>
      <c r="D32" s="91"/>
      <c r="E32" s="91"/>
      <c r="F32" s="91"/>
      <c r="G32" s="92"/>
      <c r="H32" s="13"/>
      <c r="L32" s="13"/>
      <c r="M32" s="13"/>
      <c r="N32" s="13"/>
    </row>
    <row r="33" spans="1:14" x14ac:dyDescent="0.2">
      <c r="A33" s="93" t="s">
        <v>56</v>
      </c>
      <c r="B33" s="91"/>
      <c r="C33" s="91"/>
      <c r="D33" s="91"/>
      <c r="E33" s="91"/>
      <c r="F33" s="91"/>
      <c r="G33" s="92"/>
      <c r="H33" s="13"/>
      <c r="L33" s="13"/>
      <c r="M33" s="13"/>
      <c r="N33" s="13"/>
    </row>
    <row r="34" spans="1:14" x14ac:dyDescent="0.2">
      <c r="A34" s="90"/>
      <c r="B34" s="91"/>
      <c r="C34" s="91"/>
      <c r="D34" s="91"/>
      <c r="E34" s="91"/>
      <c r="F34" s="91"/>
      <c r="G34" s="92"/>
      <c r="H34" s="13"/>
      <c r="I34" s="73"/>
      <c r="L34" s="13"/>
      <c r="M34" s="13"/>
      <c r="N34" s="13"/>
    </row>
    <row r="35" spans="1:14" x14ac:dyDescent="0.2">
      <c r="A35" s="93" t="s">
        <v>40</v>
      </c>
      <c r="B35" s="91"/>
      <c r="C35" s="91"/>
      <c r="D35" s="91"/>
      <c r="E35" s="91"/>
      <c r="F35" s="91"/>
      <c r="G35" s="92"/>
      <c r="H35" s="13"/>
      <c r="L35" s="13"/>
      <c r="M35" s="13"/>
      <c r="N35" s="13"/>
    </row>
    <row r="36" spans="1:14" x14ac:dyDescent="0.2">
      <c r="A36" s="90"/>
      <c r="B36" s="91"/>
      <c r="C36" s="91"/>
      <c r="D36" s="91"/>
      <c r="E36" s="91"/>
      <c r="F36" s="91"/>
      <c r="G36" s="92"/>
      <c r="H36" s="13"/>
      <c r="L36" s="13"/>
      <c r="M36" s="13"/>
      <c r="N36" s="13"/>
    </row>
    <row r="37" spans="1:14" x14ac:dyDescent="0.2">
      <c r="A37" s="90" t="s">
        <v>46</v>
      </c>
      <c r="B37" s="91"/>
      <c r="C37" s="91"/>
      <c r="D37" s="91"/>
      <c r="E37" s="91"/>
      <c r="F37" s="91"/>
      <c r="G37" s="92"/>
      <c r="H37" s="13"/>
      <c r="L37" s="13"/>
      <c r="M37" s="13"/>
      <c r="N37" s="13"/>
    </row>
    <row r="38" spans="1:14" x14ac:dyDescent="0.2">
      <c r="A38" s="90"/>
      <c r="B38" s="91"/>
      <c r="C38" s="91"/>
      <c r="D38" s="91"/>
      <c r="E38" s="91"/>
      <c r="F38" s="91"/>
      <c r="G38" s="92"/>
      <c r="L38" s="13"/>
      <c r="M38" s="13"/>
      <c r="N38" s="13"/>
    </row>
    <row r="39" spans="1:14" x14ac:dyDescent="0.2">
      <c r="A39" s="90" t="s">
        <v>43</v>
      </c>
      <c r="B39" s="91"/>
      <c r="C39" s="91"/>
      <c r="D39" s="91"/>
      <c r="E39" s="91"/>
      <c r="F39" s="91"/>
      <c r="G39" s="92"/>
      <c r="L39" s="13"/>
      <c r="M39" s="13"/>
      <c r="N39" s="13"/>
    </row>
    <row r="40" spans="1:14" x14ac:dyDescent="0.2">
      <c r="A40" s="90"/>
      <c r="B40" s="91"/>
      <c r="C40" s="91"/>
      <c r="D40" s="91"/>
      <c r="E40" s="91"/>
      <c r="F40" s="91"/>
      <c r="G40" s="92"/>
    </row>
    <row r="41" spans="1:14" ht="13.5" thickBot="1" x14ac:dyDescent="0.25">
      <c r="A41" s="94" t="s">
        <v>42</v>
      </c>
      <c r="B41" s="95"/>
      <c r="C41" s="95"/>
      <c r="D41" s="95"/>
      <c r="E41" s="95"/>
      <c r="F41" s="95"/>
      <c r="G41" s="96"/>
    </row>
  </sheetData>
  <pageMargins left="0.75" right="0.75" top="1" bottom="1" header="0.5" footer="0.5"/>
  <pageSetup orientation="portrait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EXP_3_segments (mass-area)</vt:lpstr>
      <vt:lpstr>Power_Law (mass-area)</vt:lpstr>
    </vt:vector>
  </TitlesOfParts>
  <Company>Geneva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Costanza Bonadonna</dc:creator>
  <cp:lastModifiedBy>Costanza</cp:lastModifiedBy>
  <dcterms:created xsi:type="dcterms:W3CDTF">2012-07-26T20:01:44Z</dcterms:created>
  <dcterms:modified xsi:type="dcterms:W3CDTF">2012-07-27T13:41:37Z</dcterms:modified>
</cp:coreProperties>
</file>