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1560" yWindow="0" windowWidth="25040" windowHeight="15500" tabRatio="500" activeTab="2"/>
  </bookViews>
  <sheets>
    <sheet name="Lithic, 0m a.s.l." sheetId="1" r:id="rId1"/>
    <sheet name="Lithic, 30km a.s.l." sheetId="2" r:id="rId2"/>
    <sheet name="Juvenile, 0m a.s.l." sheetId="3" r:id="rId3"/>
    <sheet name="Juvenile, 30km a.s.l.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4" l="1"/>
  <c r="B7" i="4"/>
  <c r="B8" i="3"/>
  <c r="B7" i="3"/>
  <c r="B8" i="2"/>
  <c r="B7" i="2"/>
  <c r="E12" i="2"/>
  <c r="J12" i="2"/>
  <c r="K12" i="2"/>
  <c r="L12" i="2"/>
  <c r="M12" i="2"/>
  <c r="N12" i="2"/>
  <c r="O12" i="2"/>
  <c r="P12" i="2"/>
  <c r="Q12" i="2"/>
  <c r="R12" i="2"/>
  <c r="S12" i="2"/>
  <c r="T12" i="2"/>
  <c r="U12" i="2"/>
  <c r="E11" i="2"/>
  <c r="J11" i="2"/>
  <c r="K11" i="2"/>
  <c r="L11" i="2"/>
  <c r="M11" i="2"/>
  <c r="N11" i="2"/>
  <c r="O11" i="2"/>
  <c r="P11" i="2"/>
  <c r="Q11" i="2"/>
  <c r="R11" i="2"/>
  <c r="S11" i="2"/>
  <c r="T11" i="2"/>
  <c r="U11" i="2"/>
  <c r="E10" i="2"/>
  <c r="J10" i="2"/>
  <c r="K10" i="2"/>
  <c r="L10" i="2"/>
  <c r="M10" i="2"/>
  <c r="N10" i="2"/>
  <c r="O10" i="2"/>
  <c r="P10" i="2"/>
  <c r="Q10" i="2"/>
  <c r="R10" i="2"/>
  <c r="S10" i="2"/>
  <c r="T10" i="2"/>
  <c r="U10" i="2"/>
  <c r="E9" i="2"/>
  <c r="J9" i="2"/>
  <c r="K9" i="2"/>
  <c r="L9" i="2"/>
  <c r="M9" i="2"/>
  <c r="N9" i="2"/>
  <c r="O9" i="2"/>
  <c r="P9" i="2"/>
  <c r="Q9" i="2"/>
  <c r="R9" i="2"/>
  <c r="S9" i="2"/>
  <c r="T9" i="2"/>
  <c r="U9" i="2"/>
  <c r="E8" i="2"/>
  <c r="J8" i="2"/>
  <c r="K8" i="2"/>
  <c r="L8" i="2"/>
  <c r="M8" i="2"/>
  <c r="N8" i="2"/>
  <c r="O8" i="2"/>
  <c r="P8" i="2"/>
  <c r="Q8" i="2"/>
  <c r="R8" i="2"/>
  <c r="S8" i="2"/>
  <c r="T8" i="2"/>
  <c r="U8" i="2"/>
  <c r="E7" i="2"/>
  <c r="J7" i="2"/>
  <c r="K7" i="2"/>
  <c r="L7" i="2"/>
  <c r="M7" i="2"/>
  <c r="N7" i="2"/>
  <c r="O7" i="2"/>
  <c r="P7" i="2"/>
  <c r="Q7" i="2"/>
  <c r="R7" i="2"/>
  <c r="S7" i="2"/>
  <c r="T7" i="2"/>
  <c r="U7" i="2"/>
  <c r="E6" i="2"/>
  <c r="J6" i="2"/>
  <c r="K6" i="2"/>
  <c r="L6" i="2"/>
  <c r="M6" i="2"/>
  <c r="N6" i="2"/>
  <c r="O6" i="2"/>
  <c r="P6" i="2"/>
  <c r="Q6" i="2"/>
  <c r="R6" i="2"/>
  <c r="S6" i="2"/>
  <c r="T6" i="2"/>
  <c r="U6" i="2"/>
  <c r="E5" i="2"/>
  <c r="J5" i="2"/>
  <c r="K5" i="2"/>
  <c r="L5" i="2"/>
  <c r="M5" i="2"/>
  <c r="N5" i="2"/>
  <c r="O5" i="2"/>
  <c r="P5" i="2"/>
  <c r="Q5" i="2"/>
  <c r="R5" i="2"/>
  <c r="S5" i="2"/>
  <c r="T5" i="2"/>
  <c r="U5" i="2"/>
  <c r="E4" i="2"/>
  <c r="J4" i="2"/>
  <c r="K4" i="2"/>
  <c r="L4" i="2"/>
  <c r="M4" i="2"/>
  <c r="N4" i="2"/>
  <c r="O4" i="2"/>
  <c r="P4" i="2"/>
  <c r="Q4" i="2"/>
  <c r="R4" i="2"/>
  <c r="S4" i="2"/>
  <c r="T4" i="2"/>
  <c r="U4" i="2"/>
  <c r="E3" i="2"/>
  <c r="J3" i="2"/>
  <c r="K3" i="2"/>
  <c r="L3" i="2"/>
  <c r="M3" i="2"/>
  <c r="N3" i="2"/>
  <c r="O3" i="2"/>
  <c r="P3" i="2"/>
  <c r="Q3" i="2"/>
  <c r="R3" i="2"/>
  <c r="S3" i="2"/>
  <c r="T3" i="2"/>
  <c r="U3" i="2"/>
  <c r="U4" i="1"/>
  <c r="U5" i="1"/>
  <c r="U6" i="1"/>
  <c r="U7" i="1"/>
  <c r="U8" i="1"/>
  <c r="U9" i="1"/>
  <c r="U10" i="1"/>
  <c r="U11" i="1"/>
  <c r="U12" i="1"/>
  <c r="U3" i="1"/>
  <c r="S4" i="1"/>
  <c r="S5" i="1"/>
  <c r="S6" i="1"/>
  <c r="S7" i="1"/>
  <c r="S8" i="1"/>
  <c r="S9" i="1"/>
  <c r="S10" i="1"/>
  <c r="S11" i="1"/>
  <c r="S12" i="1"/>
  <c r="S3" i="1"/>
  <c r="P4" i="1"/>
  <c r="P5" i="1"/>
  <c r="P6" i="1"/>
  <c r="P7" i="1"/>
  <c r="P8" i="1"/>
  <c r="P9" i="1"/>
  <c r="P10" i="1"/>
  <c r="P11" i="1"/>
  <c r="P12" i="1"/>
  <c r="P3" i="1"/>
  <c r="Q3" i="1"/>
  <c r="R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O4" i="1"/>
  <c r="O5" i="1"/>
  <c r="O6" i="1"/>
  <c r="O7" i="1"/>
  <c r="O8" i="1"/>
  <c r="O9" i="1"/>
  <c r="O10" i="1"/>
  <c r="O11" i="1"/>
  <c r="O12" i="1"/>
  <c r="O3" i="1"/>
  <c r="N4" i="1"/>
  <c r="N5" i="1"/>
  <c r="N6" i="1"/>
  <c r="N7" i="1"/>
  <c r="N8" i="1"/>
  <c r="N9" i="1"/>
  <c r="N10" i="1"/>
  <c r="N11" i="1"/>
  <c r="N12" i="1"/>
  <c r="N3" i="1"/>
  <c r="M4" i="1"/>
  <c r="M5" i="1"/>
  <c r="M6" i="1"/>
  <c r="M7" i="1"/>
  <c r="M8" i="1"/>
  <c r="M9" i="1"/>
  <c r="M10" i="1"/>
  <c r="M11" i="1"/>
  <c r="M12" i="1"/>
  <c r="M3" i="1"/>
  <c r="L4" i="1"/>
  <c r="L5" i="1"/>
  <c r="L6" i="1"/>
  <c r="L7" i="1"/>
  <c r="L8" i="1"/>
  <c r="L9" i="1"/>
  <c r="L10" i="1"/>
  <c r="L11" i="1"/>
  <c r="L12" i="1"/>
  <c r="L3" i="1"/>
  <c r="K4" i="1"/>
  <c r="K5" i="1"/>
  <c r="K6" i="1"/>
  <c r="K7" i="1"/>
  <c r="K8" i="1"/>
  <c r="K9" i="1"/>
  <c r="K10" i="1"/>
  <c r="K11" i="1"/>
  <c r="K12" i="1"/>
  <c r="K3" i="1"/>
  <c r="J4" i="1"/>
  <c r="J5" i="1"/>
  <c r="J6" i="1"/>
  <c r="J7" i="1"/>
  <c r="J8" i="1"/>
  <c r="J9" i="1"/>
  <c r="J10" i="1"/>
  <c r="J11" i="1"/>
  <c r="J12" i="1"/>
  <c r="J3" i="1"/>
  <c r="T4" i="1"/>
  <c r="T5" i="1"/>
  <c r="T6" i="1"/>
  <c r="T7" i="1"/>
  <c r="T8" i="1"/>
  <c r="T9" i="1"/>
  <c r="T10" i="1"/>
  <c r="T11" i="1"/>
  <c r="T12" i="1"/>
  <c r="T3" i="1"/>
  <c r="E12" i="4"/>
  <c r="J12" i="4"/>
  <c r="K12" i="4"/>
  <c r="L12" i="4"/>
  <c r="M12" i="4"/>
  <c r="N12" i="4"/>
  <c r="O12" i="4"/>
  <c r="P12" i="4"/>
  <c r="Q12" i="4"/>
  <c r="R12" i="4"/>
  <c r="E11" i="4"/>
  <c r="J11" i="4"/>
  <c r="K11" i="4"/>
  <c r="L11" i="4"/>
  <c r="M11" i="4"/>
  <c r="N11" i="4"/>
  <c r="O11" i="4"/>
  <c r="P11" i="4"/>
  <c r="Q11" i="4"/>
  <c r="R11" i="4"/>
  <c r="E10" i="4"/>
  <c r="J10" i="4"/>
  <c r="K10" i="4"/>
  <c r="L10" i="4"/>
  <c r="M10" i="4"/>
  <c r="N10" i="4"/>
  <c r="O10" i="4"/>
  <c r="P10" i="4"/>
  <c r="Q10" i="4"/>
  <c r="R10" i="4"/>
  <c r="E9" i="4"/>
  <c r="J9" i="4"/>
  <c r="K9" i="4"/>
  <c r="L9" i="4"/>
  <c r="M9" i="4"/>
  <c r="N9" i="4"/>
  <c r="O9" i="4"/>
  <c r="P9" i="4"/>
  <c r="Q9" i="4"/>
  <c r="R9" i="4"/>
  <c r="E8" i="4"/>
  <c r="J8" i="4"/>
  <c r="K8" i="4"/>
  <c r="L8" i="4"/>
  <c r="M8" i="4"/>
  <c r="N8" i="4"/>
  <c r="O8" i="4"/>
  <c r="P8" i="4"/>
  <c r="Q8" i="4"/>
  <c r="R8" i="4"/>
  <c r="E7" i="4"/>
  <c r="J7" i="4"/>
  <c r="K7" i="4"/>
  <c r="L7" i="4"/>
  <c r="M7" i="4"/>
  <c r="N7" i="4"/>
  <c r="O7" i="4"/>
  <c r="P7" i="4"/>
  <c r="Q7" i="4"/>
  <c r="R7" i="4"/>
  <c r="E6" i="4"/>
  <c r="J6" i="4"/>
  <c r="K6" i="4"/>
  <c r="L6" i="4"/>
  <c r="M6" i="4"/>
  <c r="N6" i="4"/>
  <c r="O6" i="4"/>
  <c r="P6" i="4"/>
  <c r="Q6" i="4"/>
  <c r="R6" i="4"/>
  <c r="E5" i="4"/>
  <c r="J5" i="4"/>
  <c r="K5" i="4"/>
  <c r="L5" i="4"/>
  <c r="M5" i="4"/>
  <c r="N5" i="4"/>
  <c r="O5" i="4"/>
  <c r="P5" i="4"/>
  <c r="Q5" i="4"/>
  <c r="R5" i="4"/>
  <c r="E4" i="4"/>
  <c r="J4" i="4"/>
  <c r="K4" i="4"/>
  <c r="L4" i="4"/>
  <c r="M4" i="4"/>
  <c r="N4" i="4"/>
  <c r="O4" i="4"/>
  <c r="P4" i="4"/>
  <c r="Q4" i="4"/>
  <c r="R4" i="4"/>
  <c r="E3" i="4"/>
  <c r="J3" i="4"/>
  <c r="K3" i="4"/>
  <c r="L3" i="4"/>
  <c r="M3" i="4"/>
  <c r="N3" i="4"/>
  <c r="O3" i="4"/>
  <c r="P3" i="4"/>
  <c r="Q3" i="4"/>
  <c r="R3" i="4"/>
  <c r="E12" i="3"/>
  <c r="J12" i="3"/>
  <c r="K12" i="3"/>
  <c r="L12" i="3"/>
  <c r="M12" i="3"/>
  <c r="N12" i="3"/>
  <c r="O12" i="3"/>
  <c r="P12" i="3"/>
  <c r="Q12" i="3"/>
  <c r="R12" i="3"/>
  <c r="E11" i="3"/>
  <c r="J11" i="3"/>
  <c r="K11" i="3"/>
  <c r="L11" i="3"/>
  <c r="M11" i="3"/>
  <c r="N11" i="3"/>
  <c r="O11" i="3"/>
  <c r="P11" i="3"/>
  <c r="Q11" i="3"/>
  <c r="R11" i="3"/>
  <c r="E10" i="3"/>
  <c r="J10" i="3"/>
  <c r="K10" i="3"/>
  <c r="L10" i="3"/>
  <c r="M10" i="3"/>
  <c r="N10" i="3"/>
  <c r="O10" i="3"/>
  <c r="P10" i="3"/>
  <c r="Q10" i="3"/>
  <c r="R10" i="3"/>
  <c r="E9" i="3"/>
  <c r="J9" i="3"/>
  <c r="K9" i="3"/>
  <c r="L9" i="3"/>
  <c r="M9" i="3"/>
  <c r="N9" i="3"/>
  <c r="O9" i="3"/>
  <c r="P9" i="3"/>
  <c r="Q9" i="3"/>
  <c r="R9" i="3"/>
  <c r="E8" i="3"/>
  <c r="J8" i="3"/>
  <c r="K8" i="3"/>
  <c r="L8" i="3"/>
  <c r="M8" i="3"/>
  <c r="N8" i="3"/>
  <c r="O8" i="3"/>
  <c r="P8" i="3"/>
  <c r="Q8" i="3"/>
  <c r="R8" i="3"/>
  <c r="E7" i="3"/>
  <c r="J7" i="3"/>
  <c r="K7" i="3"/>
  <c r="L7" i="3"/>
  <c r="M7" i="3"/>
  <c r="N7" i="3"/>
  <c r="O7" i="3"/>
  <c r="P7" i="3"/>
  <c r="Q7" i="3"/>
  <c r="R7" i="3"/>
  <c r="E6" i="3"/>
  <c r="J6" i="3"/>
  <c r="K6" i="3"/>
  <c r="L6" i="3"/>
  <c r="M6" i="3"/>
  <c r="N6" i="3"/>
  <c r="O6" i="3"/>
  <c r="P6" i="3"/>
  <c r="Q6" i="3"/>
  <c r="R6" i="3"/>
  <c r="E5" i="3"/>
  <c r="J5" i="3"/>
  <c r="K5" i="3"/>
  <c r="L5" i="3"/>
  <c r="M5" i="3"/>
  <c r="N5" i="3"/>
  <c r="O5" i="3"/>
  <c r="P5" i="3"/>
  <c r="Q5" i="3"/>
  <c r="R5" i="3"/>
  <c r="E4" i="3"/>
  <c r="J4" i="3"/>
  <c r="K4" i="3"/>
  <c r="L4" i="3"/>
  <c r="M4" i="3"/>
  <c r="N4" i="3"/>
  <c r="O4" i="3"/>
  <c r="P4" i="3"/>
  <c r="Q4" i="3"/>
  <c r="R4" i="3"/>
  <c r="E3" i="3"/>
  <c r="J3" i="3"/>
  <c r="K3" i="3"/>
  <c r="L3" i="3"/>
  <c r="M3" i="3"/>
  <c r="N3" i="3"/>
  <c r="O3" i="3"/>
  <c r="P3" i="3"/>
  <c r="Q3" i="3"/>
  <c r="R3" i="3"/>
  <c r="E4" i="1"/>
  <c r="B7" i="1"/>
  <c r="B8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<sst xmlns="http://schemas.openxmlformats.org/spreadsheetml/2006/main" count="95" uniqueCount="26">
  <si>
    <t>Phi</t>
  </si>
  <si>
    <t>Juvenile wt%</t>
  </si>
  <si>
    <t>Total wt%</t>
  </si>
  <si>
    <t>d (mm)</t>
  </si>
  <si>
    <t>Lithic wt%</t>
  </si>
  <si>
    <t>g =</t>
  </si>
  <si>
    <t>Re_0</t>
  </si>
  <si>
    <t>Re_1</t>
  </si>
  <si>
    <t>cd_0</t>
  </si>
  <si>
    <t>vs_00</t>
  </si>
  <si>
    <t>psi=</t>
  </si>
  <si>
    <t>K1=</t>
  </si>
  <si>
    <t>K2=</t>
  </si>
  <si>
    <t>rho particle =</t>
  </si>
  <si>
    <t>mua  =</t>
  </si>
  <si>
    <t>rhoa  =</t>
  </si>
  <si>
    <t>vset_0</t>
  </si>
  <si>
    <t>cd_1</t>
  </si>
  <si>
    <t>vset_1</t>
  </si>
  <si>
    <t>Re_2</t>
  </si>
  <si>
    <t>cd_2</t>
  </si>
  <si>
    <t>vset_2</t>
  </si>
  <si>
    <t>Re_3</t>
  </si>
  <si>
    <t>cd_3</t>
  </si>
  <si>
    <t>vset_3</t>
  </si>
  <si>
    <t>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</si>
</sst>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4" fillId="0" borderId="0" xfId="0" applyFont="1"/>
    <xf numFmtId="11" fontId="3" fillId="0" borderId="0" xfId="0" applyNumberFormat="1" applyFont="1"/>
    <xf numFmtId="11" fontId="3" fillId="0" borderId="0" xfId="0" applyNumberFormat="1" applyFont="1" applyAlignment="1">
      <alignment vertical="center" wrapText="1"/>
    </xf>
    <xf numFmtId="11" fontId="0" fillId="0" borderId="0" xfId="0" applyNumberFormat="1"/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266700</xdr:colOff>
      <xdr:row>12</xdr:row>
      <xdr:rowOff>0</xdr:rowOff>
    </xdr:to>
    <xdr:pic>
      <xdr:nvPicPr>
        <xdr:cNvPr id="1025" name="Picture 1" descr="clip_image002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3100" y="20955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266700</xdr:colOff>
      <xdr:row>12</xdr:row>
      <xdr:rowOff>0</xdr:rowOff>
    </xdr:to>
    <xdr:pic>
      <xdr:nvPicPr>
        <xdr:cNvPr id="2" name="Picture 1" descr="clip_image002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3100" y="20955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266700</xdr:colOff>
      <xdr:row>12</xdr:row>
      <xdr:rowOff>0</xdr:rowOff>
    </xdr:to>
    <xdr:pic>
      <xdr:nvPicPr>
        <xdr:cNvPr id="3" name="Picture 1" descr="clip_image002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3100" y="20955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266700</xdr:colOff>
      <xdr:row>12</xdr:row>
      <xdr:rowOff>0</xdr:rowOff>
    </xdr:to>
    <xdr:pic>
      <xdr:nvPicPr>
        <xdr:cNvPr id="2" name="Picture 1" descr="clip_image002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3100" y="20955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266700</xdr:colOff>
      <xdr:row>12</xdr:row>
      <xdr:rowOff>0</xdr:rowOff>
    </xdr:to>
    <xdr:pic>
      <xdr:nvPicPr>
        <xdr:cNvPr id="2" name="Picture 1" descr="clip_image002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3100" y="2095500"/>
          <a:ext cx="2667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sqref="A1:XFD1048576"/>
    </sheetView>
  </sheetViews>
  <sheetFormatPr baseColWidth="10" defaultRowHeight="15" x14ac:dyDescent="0"/>
  <cols>
    <col min="1" max="1" width="20.5" customWidth="1"/>
  </cols>
  <sheetData>
    <row r="1" spans="1:21">
      <c r="A1" t="s">
        <v>25</v>
      </c>
    </row>
    <row r="2" spans="1:21">
      <c r="D2" t="s">
        <v>0</v>
      </c>
      <c r="E2" t="s">
        <v>3</v>
      </c>
      <c r="F2" t="s">
        <v>1</v>
      </c>
      <c r="G2" t="s">
        <v>4</v>
      </c>
      <c r="H2" t="s">
        <v>2</v>
      </c>
      <c r="J2" t="s">
        <v>6</v>
      </c>
      <c r="K2" t="s">
        <v>8</v>
      </c>
      <c r="L2" t="s">
        <v>16</v>
      </c>
      <c r="M2" t="s">
        <v>7</v>
      </c>
      <c r="N2" t="s">
        <v>17</v>
      </c>
      <c r="O2" t="s">
        <v>18</v>
      </c>
      <c r="P2" t="s">
        <v>19</v>
      </c>
      <c r="Q2" t="s">
        <v>20</v>
      </c>
      <c r="R2" t="s">
        <v>21</v>
      </c>
      <c r="S2" t="s">
        <v>22</v>
      </c>
      <c r="T2" t="s">
        <v>23</v>
      </c>
      <c r="U2" t="s">
        <v>24</v>
      </c>
    </row>
    <row r="3" spans="1:21">
      <c r="A3" t="s">
        <v>5</v>
      </c>
      <c r="B3" s="5">
        <v>9.81</v>
      </c>
      <c r="D3" s="1">
        <v>-4</v>
      </c>
      <c r="E3" s="1">
        <f t="shared" ref="E3:E11" si="0">2^(-D3)</f>
        <v>16</v>
      </c>
      <c r="F3" s="1">
        <v>4</v>
      </c>
      <c r="G3" s="1">
        <v>1.7</v>
      </c>
      <c r="H3" s="1">
        <v>5.7</v>
      </c>
      <c r="I3" s="1"/>
      <c r="J3" s="6">
        <f>$B$12*$B$14*(E3/1000)/$B$11</f>
        <v>1095.5841252096145</v>
      </c>
      <c r="K3" s="6">
        <f>24/(J3*$B$7)*(1+0.1118*(J3*$B$7*$B$8)^0.6567)+0.4305*$B$8/(1+3305/(J3*$B$7*$B$8))</f>
        <v>0.76875441823345569</v>
      </c>
      <c r="L3">
        <f>SQRT(4*$B$3*(E3/1000)*$B$4/(3*K3*$B$12))</f>
        <v>24.037465867401092</v>
      </c>
      <c r="M3" s="6">
        <f>$B$12*L3*(E3/1000)/$B$11</f>
        <v>26335.066014592594</v>
      </c>
      <c r="N3" s="6">
        <f>24/(M3*$B$7)*(1+0.1118*(M3*$B$7*$B$8)^0.6567)+0.4305*$B$8/(1+3305/(M3*$B$7*$B$8))</f>
        <v>0.96629158988588837</v>
      </c>
      <c r="O3">
        <f>SQRT(4*$B$3*(E3/1000)*$B$4/(3*N3*$B$12))</f>
        <v>21.440178320742763</v>
      </c>
      <c r="P3" s="6">
        <f>$B$12*O3*(E3/1000)/$B$11</f>
        <v>23489.519009869102</v>
      </c>
      <c r="Q3" s="6">
        <f>24/(P3*$B$7)*(1+0.1118*(P3*$B$7*$B$8)^0.6567)+0.4305*$B$8/(1+3305/(P3*$B$7*$B$8))</f>
        <v>0.96575322770001648</v>
      </c>
      <c r="R3">
        <f>SQRT(4*$B$3*(E3/1000)*$B$4/(3*Q3*$B$12))</f>
        <v>21.44615343569518</v>
      </c>
      <c r="S3" s="6">
        <f>$B$12*R3*(E3/1000)/$B$11</f>
        <v>23496.065250957272</v>
      </c>
      <c r="T3" s="6">
        <f>24/(S3*$B$7)*(1+0.1118*(S3*$B$7*$B$8)^0.6567)+0.4305*$B$8/(1+3305/(S3*$B$7*$B$8))</f>
        <v>0.9657550026664371</v>
      </c>
      <c r="U3">
        <f>SQRT(4*$B$3*(E3/1000)*$B$4/(3*T3*$B$12))</f>
        <v>21.446133727684561</v>
      </c>
    </row>
    <row r="4" spans="1:21">
      <c r="A4" t="s">
        <v>13</v>
      </c>
      <c r="B4" s="5">
        <v>2600</v>
      </c>
      <c r="D4" s="1">
        <v>-3</v>
      </c>
      <c r="E4" s="1">
        <f t="shared" si="0"/>
        <v>8</v>
      </c>
      <c r="F4" s="1">
        <v>6</v>
      </c>
      <c r="G4" s="1">
        <v>1.5</v>
      </c>
      <c r="H4" s="1">
        <v>7.5</v>
      </c>
      <c r="I4" s="1"/>
      <c r="J4" s="6">
        <f t="shared" ref="J4:J12" si="1">$B$12*$B$14*(E4/1000)/$B$11</f>
        <v>547.79206260480726</v>
      </c>
      <c r="K4" s="6">
        <f t="shared" ref="K4:K12" si="2">24/(J4*$B$7)*(1+0.1118*(J4*$B$7*$B$8)^0.6567)+0.4305*$B$8/(1+3305/(J4*$B$7*$B$8))</f>
        <v>0.76522443661620554</v>
      </c>
      <c r="L4">
        <f t="shared" ref="L4:L12" si="3">SQRT(4*$B$3*(E4/1000)*$B$4/(3*K4*$B$12))</f>
        <v>17.036213731619288</v>
      </c>
      <c r="M4" s="6">
        <f t="shared" ref="M4:M12" si="4">$B$12*L4*(E4/1000)/$B$11</f>
        <v>9332.3026590200698</v>
      </c>
      <c r="N4" s="6">
        <f t="shared" ref="N4:N12" si="5">24/(M4*$B$7)*(1+0.1118*(M4*$B$7*$B$8)^0.6567)+0.4305*$B$8/(1+3305/(M4*$B$7*$B$8))</f>
        <v>0.94327813977749786</v>
      </c>
      <c r="O4">
        <f t="shared" ref="O4:O12" si="6">SQRT(4*$B$3*(E4/1000)*$B$4/(3*N4*$B$12))</f>
        <v>15.344318700122638</v>
      </c>
      <c r="P4" s="6">
        <f t="shared" ref="P4:P12" si="7">$B$12*O4*(E4/1000)/$B$11</f>
        <v>8405.4959900056947</v>
      </c>
      <c r="Q4" s="6">
        <f t="shared" ref="Q4:Q12" si="8">24/(P4*$B$7)*(1+0.1118*(P4*$B$7*$B$8)^0.6567)+0.4305*$B$8/(1+3305/(P4*$B$7*$B$8))</f>
        <v>0.93814917985113222</v>
      </c>
      <c r="R4">
        <f t="shared" ref="R4:R12" si="9">SQRT(4*$B$3*(E4/1000)*$B$4/(3*Q4*$B$12))</f>
        <v>15.386206027109413</v>
      </c>
      <c r="S4" s="6">
        <f t="shared" ref="S4:S12" si="10">$B$12*R4*(E4/1000)/$B$11</f>
        <v>8428.4415352527813</v>
      </c>
      <c r="T4" s="6">
        <f t="shared" ref="T4:T12" si="11">24/(S4*$B$7)*(1+0.1118*(S4*$B$7*$B$8)^0.6567)+0.4305*$B$8/(1+3305/(S4*$B$7*$B$8))</f>
        <v>0.93829053729539857</v>
      </c>
      <c r="U4">
        <f t="shared" ref="U4:U12" si="12">SQRT(4*$B$3*(E4/1000)*$B$4/(3*T4*$B$12))</f>
        <v>15.3850469848953</v>
      </c>
    </row>
    <row r="5" spans="1:21">
      <c r="B5" s="5"/>
      <c r="D5" s="1">
        <v>-2</v>
      </c>
      <c r="E5" s="1">
        <f t="shared" si="0"/>
        <v>4</v>
      </c>
      <c r="F5" s="1">
        <v>7.1</v>
      </c>
      <c r="G5" s="1">
        <v>4.3</v>
      </c>
      <c r="H5" s="1">
        <v>11.4</v>
      </c>
      <c r="I5" s="1"/>
      <c r="J5" s="6">
        <f t="shared" si="1"/>
        <v>273.89603130240363</v>
      </c>
      <c r="K5" s="6">
        <f t="shared" si="2"/>
        <v>0.85095985961453502</v>
      </c>
      <c r="L5">
        <f t="shared" si="3"/>
        <v>11.423467751086221</v>
      </c>
      <c r="M5" s="6">
        <f t="shared" si="4"/>
        <v>3128.8424807335095</v>
      </c>
      <c r="N5" s="6">
        <f t="shared" si="5"/>
        <v>0.86117814774651213</v>
      </c>
      <c r="O5">
        <f t="shared" si="6"/>
        <v>11.355493073588599</v>
      </c>
      <c r="P5" s="6">
        <f t="shared" si="7"/>
        <v>3110.2244863378505</v>
      </c>
      <c r="Q5" s="6">
        <f t="shared" si="8"/>
        <v>0.86059109730276839</v>
      </c>
      <c r="R5">
        <f t="shared" si="9"/>
        <v>11.359365476414137</v>
      </c>
      <c r="S5" s="6">
        <f t="shared" si="10"/>
        <v>3111.2851221033693</v>
      </c>
      <c r="T5" s="6">
        <f t="shared" si="11"/>
        <v>0.86062465459657478</v>
      </c>
      <c r="U5">
        <f t="shared" si="12"/>
        <v>11.359144013271873</v>
      </c>
    </row>
    <row r="6" spans="1:21">
      <c r="A6" t="s">
        <v>10</v>
      </c>
      <c r="B6" s="5">
        <v>0.9</v>
      </c>
      <c r="D6" s="1">
        <v>-1</v>
      </c>
      <c r="E6" s="1">
        <f t="shared" si="0"/>
        <v>2</v>
      </c>
      <c r="F6" s="1">
        <v>6.2</v>
      </c>
      <c r="G6" s="1">
        <v>6</v>
      </c>
      <c r="H6" s="1">
        <v>12.2</v>
      </c>
      <c r="I6" s="1"/>
      <c r="J6" s="6">
        <f t="shared" si="1"/>
        <v>136.94801565120181</v>
      </c>
      <c r="K6" s="6">
        <f t="shared" si="2"/>
        <v>1.0545523611086891</v>
      </c>
      <c r="L6">
        <f t="shared" si="3"/>
        <v>7.2561027724420173</v>
      </c>
      <c r="M6" s="6">
        <f t="shared" si="4"/>
        <v>993.70887604711811</v>
      </c>
      <c r="N6" s="6">
        <f t="shared" si="5"/>
        <v>0.76405921452060233</v>
      </c>
      <c r="O6">
        <f t="shared" si="6"/>
        <v>8.524599625030433</v>
      </c>
      <c r="P6" s="6">
        <f t="shared" si="7"/>
        <v>1167.4270028688968</v>
      </c>
      <c r="Q6" s="6">
        <f t="shared" si="8"/>
        <v>0.7723950321125389</v>
      </c>
      <c r="R6">
        <f t="shared" si="9"/>
        <v>8.478475383105172</v>
      </c>
      <c r="S6" s="6">
        <f t="shared" si="10"/>
        <v>1161.1103794638163</v>
      </c>
      <c r="T6" s="6">
        <f t="shared" si="11"/>
        <v>0.77206710513778631</v>
      </c>
      <c r="U6">
        <f t="shared" si="12"/>
        <v>8.4802757613361859</v>
      </c>
    </row>
    <row r="7" spans="1:21">
      <c r="A7" t="s">
        <v>11</v>
      </c>
      <c r="B7" s="6">
        <f>3/(1+2/SQRT(B$6))</f>
        <v>0.96519348009776862</v>
      </c>
      <c r="D7" s="1">
        <v>0</v>
      </c>
      <c r="E7" s="1">
        <f t="shared" si="0"/>
        <v>1</v>
      </c>
      <c r="F7" s="1">
        <v>6.7</v>
      </c>
      <c r="G7" s="1">
        <v>6.9</v>
      </c>
      <c r="H7" s="1">
        <v>13.6</v>
      </c>
      <c r="I7" s="1"/>
      <c r="J7" s="6">
        <f t="shared" si="1"/>
        <v>68.474007825600907</v>
      </c>
      <c r="K7" s="6">
        <f t="shared" si="2"/>
        <v>1.4202410004303856</v>
      </c>
      <c r="L7">
        <f t="shared" si="3"/>
        <v>4.4212134102382272</v>
      </c>
      <c r="M7" s="6">
        <f t="shared" si="4"/>
        <v>302.738201651304</v>
      </c>
      <c r="N7" s="6">
        <f t="shared" si="5"/>
        <v>0.83200185854895237</v>
      </c>
      <c r="O7">
        <f t="shared" si="6"/>
        <v>5.7764411536745923</v>
      </c>
      <c r="P7" s="6">
        <f t="shared" si="7"/>
        <v>395.53607676083709</v>
      </c>
      <c r="Q7" s="6">
        <f t="shared" si="8"/>
        <v>0.79266737047782287</v>
      </c>
      <c r="R7">
        <f t="shared" si="9"/>
        <v>5.9180279377621794</v>
      </c>
      <c r="S7" s="6">
        <f t="shared" si="10"/>
        <v>405.23109132245224</v>
      </c>
      <c r="T7" s="6">
        <f t="shared" si="11"/>
        <v>0.78988044025340032</v>
      </c>
      <c r="U7">
        <f t="shared" si="12"/>
        <v>5.9284590153942238</v>
      </c>
    </row>
    <row r="8" spans="1:21">
      <c r="A8" t="s">
        <v>12</v>
      </c>
      <c r="B8" s="6">
        <f>10^(1.84148*(LOG10(1/B$6))^0.5743)</f>
        <v>2.0570039159049043</v>
      </c>
      <c r="D8" s="1">
        <v>1</v>
      </c>
      <c r="E8" s="1">
        <f t="shared" si="0"/>
        <v>0.5</v>
      </c>
      <c r="F8" s="1">
        <v>7.9</v>
      </c>
      <c r="G8" s="1">
        <v>6.7</v>
      </c>
      <c r="H8" s="1">
        <v>14.6</v>
      </c>
      <c r="I8" s="1"/>
      <c r="J8" s="6">
        <f t="shared" si="1"/>
        <v>34.237003912800454</v>
      </c>
      <c r="K8" s="6">
        <f t="shared" si="2"/>
        <v>2.0408345284942988</v>
      </c>
      <c r="L8">
        <f t="shared" si="3"/>
        <v>2.6079760998382837</v>
      </c>
      <c r="M8" s="6">
        <f t="shared" si="4"/>
        <v>89.289287934653387</v>
      </c>
      <c r="N8" s="6">
        <f t="shared" si="5"/>
        <v>1.2566607546240776</v>
      </c>
      <c r="O8">
        <f t="shared" si="6"/>
        <v>3.3235213855670689</v>
      </c>
      <c r="P8" s="6">
        <f t="shared" si="7"/>
        <v>113.7874146819357</v>
      </c>
      <c r="Q8" s="6">
        <f t="shared" si="8"/>
        <v>1.1337612866261346</v>
      </c>
      <c r="R8">
        <f t="shared" si="9"/>
        <v>3.4990221525948018</v>
      </c>
      <c r="S8" s="6">
        <f t="shared" si="10"/>
        <v>119.79603512936367</v>
      </c>
      <c r="T8" s="6">
        <f t="shared" si="11"/>
        <v>1.110557473096293</v>
      </c>
      <c r="U8">
        <f t="shared" si="12"/>
        <v>3.5353871930294845</v>
      </c>
    </row>
    <row r="9" spans="1:21">
      <c r="D9" s="1">
        <v>2</v>
      </c>
      <c r="E9" s="1">
        <f t="shared" si="0"/>
        <v>0.25</v>
      </c>
      <c r="F9" s="1">
        <v>5.5</v>
      </c>
      <c r="G9" s="1">
        <v>4</v>
      </c>
      <c r="H9" s="1">
        <v>9.5</v>
      </c>
      <c r="I9" s="1"/>
      <c r="J9" s="6">
        <f t="shared" si="1"/>
        <v>17.118501956400227</v>
      </c>
      <c r="K9" s="6">
        <f t="shared" si="2"/>
        <v>3.1066461935100333</v>
      </c>
      <c r="L9">
        <f t="shared" si="3"/>
        <v>1.4946744411361417</v>
      </c>
      <c r="M9" s="6">
        <f t="shared" si="4"/>
        <v>25.586587344770454</v>
      </c>
      <c r="N9" s="6">
        <f t="shared" si="5"/>
        <v>2.4182868960588841</v>
      </c>
      <c r="O9">
        <f t="shared" si="6"/>
        <v>1.6940982533056432</v>
      </c>
      <c r="P9" s="6">
        <f t="shared" si="7"/>
        <v>29.000424263546861</v>
      </c>
      <c r="Q9" s="6">
        <f t="shared" si="8"/>
        <v>2.2453359395806771</v>
      </c>
      <c r="R9">
        <f t="shared" si="9"/>
        <v>1.7581334710227523</v>
      </c>
      <c r="S9" s="6">
        <f t="shared" si="10"/>
        <v>30.096611263315705</v>
      </c>
      <c r="T9" s="6">
        <f t="shared" si="11"/>
        <v>2.1972956924065326</v>
      </c>
      <c r="U9">
        <f t="shared" si="12"/>
        <v>1.7772488987885289</v>
      </c>
    </row>
    <row r="10" spans="1:21">
      <c r="D10" s="1">
        <v>3</v>
      </c>
      <c r="E10" s="1">
        <f t="shared" si="0"/>
        <v>0.125</v>
      </c>
      <c r="F10" s="1">
        <v>4.8</v>
      </c>
      <c r="G10" s="1">
        <v>2.9</v>
      </c>
      <c r="H10" s="1">
        <v>7.7</v>
      </c>
      <c r="I10" s="1"/>
      <c r="J10" s="6">
        <f t="shared" si="1"/>
        <v>8.5592509782001134</v>
      </c>
      <c r="K10" s="6">
        <f t="shared" si="2"/>
        <v>4.9966722793242582</v>
      </c>
      <c r="L10">
        <f t="shared" si="3"/>
        <v>0.83336848917559514</v>
      </c>
      <c r="M10" s="6">
        <f t="shared" si="4"/>
        <v>7.1330100561773637</v>
      </c>
      <c r="N10" s="6">
        <f t="shared" si="5"/>
        <v>5.711566260607972</v>
      </c>
      <c r="O10">
        <f t="shared" si="6"/>
        <v>0.77947088581415536</v>
      </c>
      <c r="P10" s="6">
        <f t="shared" si="7"/>
        <v>6.6716869418833173</v>
      </c>
      <c r="Q10" s="6">
        <f t="shared" si="8"/>
        <v>6.0039529728513861</v>
      </c>
      <c r="R10">
        <f t="shared" si="9"/>
        <v>0.76025426848315902</v>
      </c>
      <c r="S10" s="6">
        <f t="shared" si="10"/>
        <v>6.5072070911952897</v>
      </c>
      <c r="T10" s="6">
        <f t="shared" si="11"/>
        <v>6.1176381629988077</v>
      </c>
      <c r="U10">
        <f t="shared" si="12"/>
        <v>0.75315717005514926</v>
      </c>
    </row>
    <row r="11" spans="1:21">
      <c r="A11" t="s">
        <v>14</v>
      </c>
      <c r="B11" s="4">
        <v>1.789E-5</v>
      </c>
      <c r="D11" s="1">
        <v>4</v>
      </c>
      <c r="E11" s="1">
        <f t="shared" si="0"/>
        <v>6.25E-2</v>
      </c>
      <c r="F11" s="1">
        <v>2.5</v>
      </c>
      <c r="G11" s="1">
        <v>1.4</v>
      </c>
      <c r="H11" s="1">
        <v>3.9</v>
      </c>
      <c r="I11" s="1"/>
      <c r="J11" s="6">
        <f t="shared" si="1"/>
        <v>4.2796254891000567</v>
      </c>
      <c r="K11" s="6">
        <f t="shared" si="2"/>
        <v>8.4602079086984165</v>
      </c>
      <c r="L11">
        <f t="shared" si="3"/>
        <v>0.45286837347763242</v>
      </c>
      <c r="M11" s="6">
        <f t="shared" si="4"/>
        <v>1.9381070343421598</v>
      </c>
      <c r="N11" s="6">
        <f t="shared" si="5"/>
        <v>16.30600545679637</v>
      </c>
      <c r="O11">
        <f t="shared" si="6"/>
        <v>0.32620357672435385</v>
      </c>
      <c r="P11" s="6">
        <f t="shared" si="7"/>
        <v>1.3960291415851505</v>
      </c>
      <c r="Q11" s="6">
        <f t="shared" si="8"/>
        <v>21.701822632836251</v>
      </c>
      <c r="R11">
        <f t="shared" si="9"/>
        <v>0.28275767725814055</v>
      </c>
      <c r="S11" s="6">
        <f t="shared" si="10"/>
        <v>1.2100969628326657</v>
      </c>
      <c r="T11" s="6">
        <f t="shared" si="11"/>
        <v>24.634095618498776</v>
      </c>
      <c r="U11">
        <f t="shared" si="12"/>
        <v>0.26539589361835697</v>
      </c>
    </row>
    <row r="12" spans="1:21">
      <c r="A12" t="s">
        <v>15</v>
      </c>
      <c r="B12" s="4">
        <v>1.2250000000000001</v>
      </c>
      <c r="D12" s="2"/>
      <c r="E12" s="1">
        <f>0.5*0.0625</f>
        <v>3.125E-2</v>
      </c>
      <c r="F12" s="1">
        <v>8.8000000000000007</v>
      </c>
      <c r="G12" s="1">
        <v>5</v>
      </c>
      <c r="H12" s="1">
        <v>13.8</v>
      </c>
      <c r="I12" s="1"/>
      <c r="J12" s="6">
        <f t="shared" si="1"/>
        <v>2.1398127445500283</v>
      </c>
      <c r="K12" s="6">
        <f t="shared" si="2"/>
        <v>14.980602410120675</v>
      </c>
      <c r="L12">
        <f t="shared" si="3"/>
        <v>0.24064834182515782</v>
      </c>
      <c r="M12" s="6">
        <f t="shared" si="4"/>
        <v>0.51494238879230425</v>
      </c>
      <c r="N12" s="6">
        <f t="shared" si="5"/>
        <v>53.765754841163321</v>
      </c>
      <c r="O12">
        <f t="shared" si="6"/>
        <v>0.12702658972034922</v>
      </c>
      <c r="P12" s="6">
        <f t="shared" si="7"/>
        <v>0.27181311558033089</v>
      </c>
      <c r="Q12" s="6">
        <f t="shared" si="8"/>
        <v>98.301259885193446</v>
      </c>
      <c r="R12">
        <f t="shared" si="9"/>
        <v>9.3943766938910142E-2</v>
      </c>
      <c r="S12" s="6">
        <f t="shared" si="10"/>
        <v>0.20102206976691753</v>
      </c>
      <c r="T12" s="6">
        <f t="shared" si="11"/>
        <v>131.26080189620751</v>
      </c>
      <c r="U12">
        <f t="shared" si="12"/>
        <v>8.1298023249896489E-2</v>
      </c>
    </row>
    <row r="14" spans="1:21">
      <c r="A14" t="s">
        <v>9</v>
      </c>
      <c r="B14" s="4">
        <v>1</v>
      </c>
    </row>
    <row r="16" spans="1:21">
      <c r="A16" s="3"/>
      <c r="B16" s="4"/>
    </row>
    <row r="17" spans="1:2">
      <c r="A17" s="3"/>
      <c r="B17" s="4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7"/>
  <sheetViews>
    <sheetView workbookViewId="0">
      <selection activeCell="J3" sqref="J3"/>
    </sheetView>
  </sheetViews>
  <sheetFormatPr baseColWidth="10" defaultRowHeight="15" x14ac:dyDescent="0"/>
  <cols>
    <col min="1" max="1" width="20.5" customWidth="1"/>
  </cols>
  <sheetData>
    <row r="2" spans="1:21">
      <c r="D2" t="s">
        <v>0</v>
      </c>
      <c r="E2" t="s">
        <v>3</v>
      </c>
      <c r="F2" t="s">
        <v>1</v>
      </c>
      <c r="G2" t="s">
        <v>4</v>
      </c>
      <c r="H2" t="s">
        <v>2</v>
      </c>
      <c r="J2" t="s">
        <v>6</v>
      </c>
      <c r="K2" t="s">
        <v>8</v>
      </c>
      <c r="L2" t="s">
        <v>16</v>
      </c>
      <c r="M2" t="s">
        <v>7</v>
      </c>
      <c r="N2" t="s">
        <v>17</v>
      </c>
      <c r="O2" t="s">
        <v>18</v>
      </c>
      <c r="P2" t="s">
        <v>19</v>
      </c>
      <c r="Q2" t="s">
        <v>20</v>
      </c>
      <c r="R2" t="s">
        <v>21</v>
      </c>
      <c r="S2" t="s">
        <v>22</v>
      </c>
      <c r="T2" t="s">
        <v>23</v>
      </c>
      <c r="U2" t="s">
        <v>24</v>
      </c>
    </row>
    <row r="3" spans="1:21">
      <c r="A3" t="s">
        <v>5</v>
      </c>
      <c r="B3" s="5">
        <v>9.81</v>
      </c>
      <c r="D3" s="1">
        <v>-4</v>
      </c>
      <c r="E3" s="1">
        <f t="shared" ref="E3:E11" si="0">2^(-D3)</f>
        <v>16</v>
      </c>
      <c r="F3" s="1">
        <v>4</v>
      </c>
      <c r="G3" s="1">
        <v>1.7</v>
      </c>
      <c r="H3" s="1">
        <v>5.7</v>
      </c>
      <c r="I3" s="1"/>
      <c r="J3" s="6">
        <f>$B$12*$B$14*(E3/1000)/$B$11</f>
        <v>19.970169491525422</v>
      </c>
      <c r="K3" s="6">
        <f>24/(J3*$B$7)*(1+0.1118*(J3*$B$7*$B$8)^0.6567)+0.4305*$B$8/(1+3305/(J3*$B$7*$B$8))</f>
        <v>2.815954872833732</v>
      </c>
      <c r="L3">
        <f>SQRT(4*$B$3*(E3/1000)*$B$4/(3*K3*$B$12))</f>
        <v>102.44972516637613</v>
      </c>
      <c r="M3" s="6">
        <f>$B$12*L3*(E3/1000)/$B$11</f>
        <v>2045.9383759327291</v>
      </c>
      <c r="N3" s="6">
        <f>24/(M3*$B$7)*(1+0.1118*(M3*$B$7*$B$8)^0.6567)+0.4305*$B$8/(1+3305/(M3*$B$7*$B$8))</f>
        <v>0.81884672322233487</v>
      </c>
      <c r="O3">
        <f>SQRT(4*$B$3*(E3/1000)*$B$4/(3*N3*$B$12))</f>
        <v>189.98632205882515</v>
      </c>
      <c r="P3" s="6">
        <f>$B$12*O3*(E3/1000)/$B$11</f>
        <v>3794.059052586274</v>
      </c>
      <c r="Q3" s="6">
        <f>24/(P3*$B$7)*(1+0.1118*(P3*$B$7*$B$8)^0.6567)+0.4305*$B$8/(1+3305/(P3*$B$7*$B$8))</f>
        <v>0.87963680652366683</v>
      </c>
      <c r="R3">
        <f>SQRT(4*$B$3*(E3/1000)*$B$4/(3*Q3*$B$12))</f>
        <v>183.30400184046152</v>
      </c>
      <c r="S3" s="6">
        <f>$B$12*R3*(E3/1000)/$B$11</f>
        <v>3660.6119852289053</v>
      </c>
      <c r="T3" s="6">
        <f>24/(S3*$B$7)*(1+0.1118*(S3*$B$7*$B$8)^0.6567)+0.4305*$B$8/(1+3305/(S3*$B$7*$B$8))</f>
        <v>0.87629442924660461</v>
      </c>
      <c r="U3">
        <f>SQRT(4*$B$3*(E3/1000)*$B$4/(3*T3*$B$12))</f>
        <v>183.65324976812178</v>
      </c>
    </row>
    <row r="4" spans="1:21">
      <c r="A4" t="s">
        <v>13</v>
      </c>
      <c r="B4" s="5">
        <v>2600</v>
      </c>
      <c r="D4" s="1">
        <v>-3</v>
      </c>
      <c r="E4" s="1">
        <f t="shared" si="0"/>
        <v>8</v>
      </c>
      <c r="F4" s="1">
        <v>6</v>
      </c>
      <c r="G4" s="1">
        <v>1.5</v>
      </c>
      <c r="H4" s="1">
        <v>7.5</v>
      </c>
      <c r="I4" s="1"/>
      <c r="J4" s="6">
        <f t="shared" ref="J4:J12" si="1">$B$12*$B$14*(E4/1000)/$B$11</f>
        <v>9.9850847457627108</v>
      </c>
      <c r="K4" s="6">
        <f t="shared" ref="K4:K12" si="2">24/(J4*$B$7)*(1+0.1118*(J4*$B$7*$B$8)^0.6567)+0.4305*$B$8/(1+3305/(J4*$B$7*$B$8))</f>
        <v>4.4750582631408236</v>
      </c>
      <c r="L4">
        <f t="shared" ref="L4:L12" si="3">SQRT(4*$B$3*(E4/1000)*$B$4/(3*K4*$B$12))</f>
        <v>57.465778986272454</v>
      </c>
      <c r="M4" s="6">
        <f t="shared" ref="M4:M12" si="4">$B$12*L4*(E4/1000)/$B$11</f>
        <v>573.80067315920053</v>
      </c>
      <c r="N4" s="6">
        <f t="shared" ref="N4:N12" si="5">24/(M4*$B$7)*(1+0.1118*(M4*$B$7*$B$8)^0.6567)+0.4305*$B$8/(1+3305/(M4*$B$7*$B$8))</f>
        <v>0.76300028403442233</v>
      </c>
      <c r="O4">
        <f t="shared" ref="O4:O12" si="6">SQRT(4*$B$3*(E4/1000)*$B$4/(3*N4*$B$12))</f>
        <v>139.17021411652513</v>
      </c>
      <c r="P4" s="6">
        <f t="shared" ref="P4:P12" si="7">$B$12*O4*(E4/1000)/$B$11</f>
        <v>1389.6263820394454</v>
      </c>
      <c r="Q4" s="6">
        <f t="shared" ref="Q4:Q12" si="8">24/(P4*$B$7)*(1+0.1118*(P4*$B$7*$B$8)^0.6567)+0.4305*$B$8/(1+3305/(P4*$B$7*$B$8))</f>
        <v>0.784441405224239</v>
      </c>
      <c r="R4">
        <f t="shared" ref="R4:R12" si="9">SQRT(4*$B$3*(E4/1000)*$B$4/(3*Q4*$B$12))</f>
        <v>137.25506845422697</v>
      </c>
      <c r="S4" s="6">
        <f t="shared" ref="S4:S12" si="10">$B$12*R4*(E4/1000)/$B$11</f>
        <v>1370.5034903009187</v>
      </c>
      <c r="T4" s="6">
        <f t="shared" ref="T4:T12" si="11">24/(S4*$B$7)*(1+0.1118*(S4*$B$7*$B$8)^0.6567)+0.4305*$B$8/(1+3305/(S4*$B$7*$B$8))</f>
        <v>0.78338421694252836</v>
      </c>
      <c r="U4">
        <f t="shared" ref="U4:U12" si="12">SQRT(4*$B$3*(E4/1000)*$B$4/(3*T4*$B$12))</f>
        <v>137.34765107505774</v>
      </c>
    </row>
    <row r="5" spans="1:21">
      <c r="B5" s="5"/>
      <c r="D5" s="1">
        <v>-2</v>
      </c>
      <c r="E5" s="1">
        <f t="shared" si="0"/>
        <v>4</v>
      </c>
      <c r="F5" s="1">
        <v>7.1</v>
      </c>
      <c r="G5" s="1">
        <v>4.3</v>
      </c>
      <c r="H5" s="1">
        <v>11.4</v>
      </c>
      <c r="I5" s="1"/>
      <c r="J5" s="6">
        <f t="shared" si="1"/>
        <v>4.9925423728813554</v>
      </c>
      <c r="K5" s="6">
        <f t="shared" si="2"/>
        <v>7.4944956679556318</v>
      </c>
      <c r="L5">
        <f t="shared" si="3"/>
        <v>31.399478920170878</v>
      </c>
      <c r="M5" s="6">
        <f t="shared" si="4"/>
        <v>156.76322899534804</v>
      </c>
      <c r="N5" s="6">
        <f t="shared" si="5"/>
        <v>1.0039803970304566</v>
      </c>
      <c r="O5">
        <f t="shared" si="6"/>
        <v>85.788886475972078</v>
      </c>
      <c r="P5" s="6">
        <f t="shared" si="7"/>
        <v>428.3046508535989</v>
      </c>
      <c r="Q5" s="6">
        <f t="shared" si="8"/>
        <v>0.78397177582129551</v>
      </c>
      <c r="R5">
        <f t="shared" si="9"/>
        <v>97.083054850075627</v>
      </c>
      <c r="S5" s="6">
        <f t="shared" si="10"/>
        <v>484.69126502776743</v>
      </c>
      <c r="T5" s="6">
        <f t="shared" si="11"/>
        <v>0.77305241320425355</v>
      </c>
      <c r="U5">
        <f t="shared" si="12"/>
        <v>97.7662995073226</v>
      </c>
    </row>
    <row r="6" spans="1:21">
      <c r="A6" t="s">
        <v>10</v>
      </c>
      <c r="B6" s="5">
        <v>0.9</v>
      </c>
      <c r="D6" s="1">
        <v>-1</v>
      </c>
      <c r="E6" s="1">
        <f t="shared" si="0"/>
        <v>2</v>
      </c>
      <c r="F6" s="1">
        <v>6.2</v>
      </c>
      <c r="G6" s="1">
        <v>6</v>
      </c>
      <c r="H6" s="1">
        <v>12.2</v>
      </c>
      <c r="I6" s="1"/>
      <c r="J6" s="6">
        <f t="shared" si="1"/>
        <v>2.4962711864406777</v>
      </c>
      <c r="K6" s="6">
        <f t="shared" si="2"/>
        <v>13.148378363501257</v>
      </c>
      <c r="L6">
        <f t="shared" si="3"/>
        <v>16.762645209837338</v>
      </c>
      <c r="M6" s="6">
        <f t="shared" si="4"/>
        <v>41.844108245844794</v>
      </c>
      <c r="N6" s="6">
        <f t="shared" si="5"/>
        <v>1.8263561211427004</v>
      </c>
      <c r="O6">
        <f t="shared" si="6"/>
        <v>44.976527028705164</v>
      </c>
      <c r="P6" s="6">
        <f t="shared" si="7"/>
        <v>112.27360848792705</v>
      </c>
      <c r="Q6" s="6">
        <f t="shared" si="8"/>
        <v>1.1399582622048106</v>
      </c>
      <c r="R6">
        <f t="shared" si="9"/>
        <v>56.929081151308196</v>
      </c>
      <c r="S6" s="6">
        <f t="shared" si="10"/>
        <v>142.11042494855374</v>
      </c>
      <c r="T6" s="6">
        <f t="shared" si="11"/>
        <v>1.0401246705675897</v>
      </c>
      <c r="U6">
        <f t="shared" si="12"/>
        <v>59.598585282544519</v>
      </c>
    </row>
    <row r="7" spans="1:21">
      <c r="A7" t="s">
        <v>11</v>
      </c>
      <c r="B7" s="6">
        <f>3/(1+2/SQRT(B$6))</f>
        <v>0.96519348009776862</v>
      </c>
      <c r="D7" s="1">
        <v>0</v>
      </c>
      <c r="E7" s="1">
        <f t="shared" si="0"/>
        <v>1</v>
      </c>
      <c r="F7" s="1">
        <v>6.7</v>
      </c>
      <c r="G7" s="1">
        <v>6.9</v>
      </c>
      <c r="H7" s="1">
        <v>13.6</v>
      </c>
      <c r="I7" s="1"/>
      <c r="J7" s="6">
        <f t="shared" si="1"/>
        <v>1.2481355932203388</v>
      </c>
      <c r="K7" s="6">
        <f t="shared" si="2"/>
        <v>23.964701575496026</v>
      </c>
      <c r="L7">
        <f t="shared" si="3"/>
        <v>8.7796588135455593</v>
      </c>
      <c r="M7" s="6">
        <f t="shared" si="4"/>
        <v>10.958204661516865</v>
      </c>
      <c r="N7" s="6">
        <f t="shared" si="5"/>
        <v>4.1922281205981022</v>
      </c>
      <c r="O7">
        <f t="shared" si="6"/>
        <v>20.991390040649993</v>
      </c>
      <c r="P7" s="6">
        <f t="shared" si="7"/>
        <v>26.200101060906196</v>
      </c>
      <c r="Q7" s="6">
        <f t="shared" si="8"/>
        <v>2.3842368637711062</v>
      </c>
      <c r="R7">
        <f t="shared" si="9"/>
        <v>27.834854307069374</v>
      </c>
      <c r="S7" s="6">
        <f t="shared" si="10"/>
        <v>34.741672392755746</v>
      </c>
      <c r="T7" s="6">
        <f t="shared" si="11"/>
        <v>2.0240444550658534</v>
      </c>
      <c r="U7">
        <f t="shared" si="12"/>
        <v>30.210201937110682</v>
      </c>
    </row>
    <row r="8" spans="1:21">
      <c r="A8" t="s">
        <v>12</v>
      </c>
      <c r="B8" s="6">
        <f>10^(1.84148*(LOG10(1/B$6))^0.5743)</f>
        <v>2.0570039159049043</v>
      </c>
      <c r="D8" s="1">
        <v>1</v>
      </c>
      <c r="E8" s="1">
        <f t="shared" si="0"/>
        <v>0.5</v>
      </c>
      <c r="F8" s="1">
        <v>7.9</v>
      </c>
      <c r="G8" s="1">
        <v>6.7</v>
      </c>
      <c r="H8" s="1">
        <v>14.6</v>
      </c>
      <c r="I8" s="1"/>
      <c r="J8" s="6">
        <f t="shared" si="1"/>
        <v>0.62406779661016942</v>
      </c>
      <c r="K8" s="6">
        <f t="shared" si="2"/>
        <v>44.97235684700992</v>
      </c>
      <c r="L8">
        <f t="shared" si="3"/>
        <v>4.5318531637101014</v>
      </c>
      <c r="M8" s="6">
        <f t="shared" si="4"/>
        <v>2.8281836184373885</v>
      </c>
      <c r="N8" s="6">
        <f t="shared" si="5"/>
        <v>11.845880715879106</v>
      </c>
      <c r="O8">
        <f t="shared" si="6"/>
        <v>8.83008687335556</v>
      </c>
      <c r="P8" s="6">
        <f t="shared" si="7"/>
        <v>5.5105728589313845</v>
      </c>
      <c r="Q8" s="6">
        <f t="shared" si="8"/>
        <v>6.9428801928722921</v>
      </c>
      <c r="R8">
        <f t="shared" si="9"/>
        <v>11.533970023407091</v>
      </c>
      <c r="S8" s="6">
        <f t="shared" si="10"/>
        <v>7.1979792586754092</v>
      </c>
      <c r="T8" s="6">
        <f t="shared" si="11"/>
        <v>5.6732309120889832</v>
      </c>
      <c r="U8">
        <f t="shared" si="12"/>
        <v>12.759493164903576</v>
      </c>
    </row>
    <row r="9" spans="1:21">
      <c r="D9" s="1">
        <v>2</v>
      </c>
      <c r="E9" s="1">
        <f t="shared" si="0"/>
        <v>0.25</v>
      </c>
      <c r="F9" s="1">
        <v>5.5</v>
      </c>
      <c r="G9" s="1">
        <v>4</v>
      </c>
      <c r="H9" s="1">
        <v>9.5</v>
      </c>
      <c r="I9" s="1"/>
      <c r="J9" s="6">
        <f t="shared" si="1"/>
        <v>0.31203389830508471</v>
      </c>
      <c r="K9" s="6">
        <f t="shared" si="2"/>
        <v>86.19400623767865</v>
      </c>
      <c r="L9">
        <f t="shared" si="3"/>
        <v>2.3147021904148621</v>
      </c>
      <c r="M9" s="6">
        <f t="shared" si="4"/>
        <v>0.72226554789046793</v>
      </c>
      <c r="N9" s="6">
        <f t="shared" si="5"/>
        <v>39.304367862523009</v>
      </c>
      <c r="O9">
        <f t="shared" si="6"/>
        <v>3.4277824282537561</v>
      </c>
      <c r="P9" s="6">
        <f t="shared" si="7"/>
        <v>1.069584313629689</v>
      </c>
      <c r="Q9" s="6">
        <f t="shared" si="8"/>
        <v>27.510303249971237</v>
      </c>
      <c r="R9">
        <f t="shared" si="9"/>
        <v>4.0971887088991794</v>
      </c>
      <c r="S9" s="6">
        <f t="shared" si="10"/>
        <v>1.2784617649293879</v>
      </c>
      <c r="T9" s="6">
        <f t="shared" si="11"/>
        <v>23.458974254280712</v>
      </c>
      <c r="U9">
        <f t="shared" si="12"/>
        <v>4.4368949547963892</v>
      </c>
    </row>
    <row r="10" spans="1:21">
      <c r="D10" s="1">
        <v>3</v>
      </c>
      <c r="E10" s="1">
        <f t="shared" si="0"/>
        <v>0.125</v>
      </c>
      <c r="F10" s="1">
        <v>4.8</v>
      </c>
      <c r="G10" s="1">
        <v>2.9</v>
      </c>
      <c r="H10" s="1">
        <v>7.7</v>
      </c>
      <c r="I10" s="1"/>
      <c r="J10" s="6">
        <f t="shared" si="1"/>
        <v>0.15601694915254236</v>
      </c>
      <c r="K10" s="6">
        <f t="shared" si="2"/>
        <v>167.63004057810906</v>
      </c>
      <c r="L10">
        <f t="shared" si="3"/>
        <v>1.173661161239016</v>
      </c>
      <c r="M10" s="6">
        <f t="shared" si="4"/>
        <v>0.18311103371534138</v>
      </c>
      <c r="N10" s="6">
        <f t="shared" si="5"/>
        <v>143.60636741384442</v>
      </c>
      <c r="O10">
        <f t="shared" si="6"/>
        <v>1.2680366610287852</v>
      </c>
      <c r="P10" s="6">
        <f t="shared" si="7"/>
        <v>0.19783521126728759</v>
      </c>
      <c r="Q10" s="6">
        <f t="shared" si="8"/>
        <v>133.29498251705002</v>
      </c>
      <c r="R10">
        <f t="shared" si="9"/>
        <v>1.3161693020265599</v>
      </c>
      <c r="S10" s="6">
        <f t="shared" si="10"/>
        <v>0.20534471907041496</v>
      </c>
      <c r="T10" s="6">
        <f t="shared" si="11"/>
        <v>128.60187708510563</v>
      </c>
      <c r="U10">
        <f t="shared" si="12"/>
        <v>1.3399697814539979</v>
      </c>
    </row>
    <row r="11" spans="1:21">
      <c r="A11" t="s">
        <v>14</v>
      </c>
      <c r="B11" s="4">
        <v>1.4749999999999999E-5</v>
      </c>
      <c r="D11" s="1">
        <v>4</v>
      </c>
      <c r="E11" s="1">
        <f t="shared" si="0"/>
        <v>6.25E-2</v>
      </c>
      <c r="F11" s="1">
        <v>2.5</v>
      </c>
      <c r="G11" s="1">
        <v>1.4</v>
      </c>
      <c r="H11" s="1">
        <v>3.9</v>
      </c>
      <c r="I11" s="1"/>
      <c r="J11" s="6">
        <f t="shared" si="1"/>
        <v>7.8008474576271178E-2</v>
      </c>
      <c r="K11" s="6">
        <f t="shared" si="2"/>
        <v>329.22404678703396</v>
      </c>
      <c r="L11">
        <f t="shared" si="3"/>
        <v>0.59218565913712251</v>
      </c>
      <c r="M11" s="6">
        <f t="shared" si="4"/>
        <v>4.6195499935230616E-2</v>
      </c>
      <c r="N11" s="6">
        <f t="shared" si="5"/>
        <v>550.80002714146156</v>
      </c>
      <c r="O11">
        <f t="shared" si="6"/>
        <v>0.4578325689017323</v>
      </c>
      <c r="P11" s="6">
        <f t="shared" si="7"/>
        <v>3.571482031135971E-2</v>
      </c>
      <c r="Q11" s="6">
        <f t="shared" si="8"/>
        <v>709.91432556267341</v>
      </c>
      <c r="R11">
        <f t="shared" si="9"/>
        <v>0.4032744340558867</v>
      </c>
      <c r="S11" s="6">
        <f t="shared" si="10"/>
        <v>3.1458823436308792E-2</v>
      </c>
      <c r="T11" s="6">
        <f t="shared" si="11"/>
        <v>804.71442042103877</v>
      </c>
      <c r="U11">
        <f t="shared" si="12"/>
        <v>0.37877627472962722</v>
      </c>
    </row>
    <row r="12" spans="1:21">
      <c r="A12" t="s">
        <v>15</v>
      </c>
      <c r="B12" s="4">
        <v>1.8409999999999999E-2</v>
      </c>
      <c r="D12" s="2"/>
      <c r="E12" s="1">
        <f>0.5*0.0625</f>
        <v>3.125E-2</v>
      </c>
      <c r="F12" s="1">
        <v>8.8000000000000007</v>
      </c>
      <c r="G12" s="1">
        <v>5</v>
      </c>
      <c r="H12" s="1">
        <v>13.8</v>
      </c>
      <c r="I12" s="1"/>
      <c r="J12" s="6">
        <f t="shared" si="1"/>
        <v>3.9004237288135589E-2</v>
      </c>
      <c r="K12" s="6">
        <f t="shared" si="2"/>
        <v>650.79054297622861</v>
      </c>
      <c r="L12">
        <f t="shared" si="3"/>
        <v>0.29782972871385993</v>
      </c>
      <c r="M12" s="6">
        <f t="shared" si="4"/>
        <v>1.1616621410216443E-2</v>
      </c>
      <c r="N12" s="6">
        <f t="shared" si="5"/>
        <v>2160.6412015539527</v>
      </c>
      <c r="O12">
        <f t="shared" si="6"/>
        <v>0.16345467101173847</v>
      </c>
      <c r="P12" s="6">
        <f t="shared" si="7"/>
        <v>6.3754247739959856E-3</v>
      </c>
      <c r="Q12" s="6">
        <f t="shared" si="8"/>
        <v>3924.9447936222909</v>
      </c>
      <c r="R12">
        <f t="shared" si="9"/>
        <v>0.12127516838422069</v>
      </c>
      <c r="S12" s="6">
        <f t="shared" si="10"/>
        <v>4.7302454448167443E-3</v>
      </c>
      <c r="T12" s="6">
        <f t="shared" si="11"/>
        <v>5284.1061257951214</v>
      </c>
      <c r="U12">
        <f t="shared" si="12"/>
        <v>0.10452084132907055</v>
      </c>
    </row>
    <row r="14" spans="1:21">
      <c r="A14" t="s">
        <v>9</v>
      </c>
      <c r="B14" s="4">
        <v>1</v>
      </c>
    </row>
    <row r="16" spans="1:21">
      <c r="A16" s="3"/>
      <c r="B16" s="4"/>
    </row>
    <row r="17" spans="1:2">
      <c r="A17" s="3"/>
      <c r="B17" s="4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7"/>
  <sheetViews>
    <sheetView tabSelected="1" workbookViewId="0">
      <selection activeCell="B3" sqref="B3:B14"/>
    </sheetView>
  </sheetViews>
  <sheetFormatPr baseColWidth="10" defaultRowHeight="15" x14ac:dyDescent="0"/>
  <cols>
    <col min="1" max="1" width="20.5" customWidth="1"/>
  </cols>
  <sheetData>
    <row r="2" spans="1:18">
      <c r="D2" t="s">
        <v>0</v>
      </c>
      <c r="E2" t="s">
        <v>3</v>
      </c>
      <c r="F2" t="s">
        <v>1</v>
      </c>
      <c r="G2" t="s">
        <v>4</v>
      </c>
      <c r="H2" t="s">
        <v>2</v>
      </c>
      <c r="J2" t="s">
        <v>6</v>
      </c>
      <c r="K2" t="s">
        <v>8</v>
      </c>
      <c r="L2" t="s">
        <v>16</v>
      </c>
      <c r="M2" t="s">
        <v>7</v>
      </c>
      <c r="N2" t="s">
        <v>17</v>
      </c>
      <c r="O2" t="s">
        <v>18</v>
      </c>
      <c r="P2" t="s">
        <v>19</v>
      </c>
      <c r="Q2" t="s">
        <v>20</v>
      </c>
      <c r="R2" t="s">
        <v>21</v>
      </c>
    </row>
    <row r="3" spans="1:18">
      <c r="A3" t="s">
        <v>5</v>
      </c>
      <c r="B3" s="5">
        <v>9.81</v>
      </c>
      <c r="D3" s="1">
        <v>-4</v>
      </c>
      <c r="E3" s="1">
        <f t="shared" ref="E3:E11" si="0">2^(-D3)</f>
        <v>16</v>
      </c>
      <c r="F3" s="1">
        <v>4</v>
      </c>
      <c r="G3" s="1">
        <v>1.7</v>
      </c>
      <c r="H3" s="1">
        <v>5.7</v>
      </c>
      <c r="I3" s="1"/>
      <c r="J3" s="6">
        <f t="shared" ref="J3:J12" si="1">B$12*B$14*(E3/1000)/B$11</f>
        <v>1095.5841252096145</v>
      </c>
      <c r="K3" s="6">
        <f>24/(J3*B$7)*(1+0.1118*(J3*B$7*B$8)^0.6567)+0.4305*B$8/(1+3305/(J3*B$7*B$8))</f>
        <v>0.76875441823345569</v>
      </c>
      <c r="L3">
        <f>SQRT(4*B$3*(E3/1000)*B$4/(3*K3*B$12))</f>
        <v>18.257765976635266</v>
      </c>
      <c r="M3" s="6">
        <f>B$12*L3*(E3/1000)/B$11</f>
        <v>20002.918565793811</v>
      </c>
      <c r="N3" s="6">
        <f>24/(M3*B$7)*(1+0.1118*(M3*B$7*B$8)^0.6567)+0.4305*B$8/(1+3305/(M3*B$7*B$8))</f>
        <v>0.96431992867479899</v>
      </c>
      <c r="O3">
        <f>SQRT(4*B$3*(E3/1000)*B$4/(3*N3*B$12))</f>
        <v>16.3016242126441</v>
      </c>
      <c r="P3" s="6">
        <f>B$12*O3*(H3/1000)/B$11</f>
        <v>6362.5540002676044</v>
      </c>
      <c r="Q3" s="6">
        <f>24/(P3*B$7)*(1+0.1118*(P3*B$7*B$8)^0.6567)+0.4305*B$8/(1+3305/(P3*B$7*B$8))</f>
        <v>0.92150856713658635</v>
      </c>
      <c r="R3">
        <f>SQRT(4*B$3*(E3/1000)*B$4/(3*Q3*B$12))</f>
        <v>16.675995141546185</v>
      </c>
    </row>
    <row r="4" spans="1:18">
      <c r="A4" t="s">
        <v>13</v>
      </c>
      <c r="B4" s="5">
        <v>1500</v>
      </c>
      <c r="D4" s="1">
        <v>-3</v>
      </c>
      <c r="E4" s="1">
        <f t="shared" si="0"/>
        <v>8</v>
      </c>
      <c r="F4" s="1">
        <v>6</v>
      </c>
      <c r="G4" s="1">
        <v>1.5</v>
      </c>
      <c r="H4" s="1">
        <v>7.5</v>
      </c>
      <c r="I4" s="1"/>
      <c r="J4" s="6">
        <f t="shared" si="1"/>
        <v>547.79206260480726</v>
      </c>
      <c r="K4" s="6">
        <f t="shared" ref="K4:K12" si="2">24/(J4*B$7)*(1+0.1118*(J4*B$7*B$8)^0.6567)+0.4305*B$8/(1+3305/(J4*B$7*B$8))</f>
        <v>0.76522443661620554</v>
      </c>
      <c r="L4">
        <f t="shared" ref="L4:L12" si="3">SQRT(4*B$3*(E4/1000)*B$4/(3*K4*B$12))</f>
        <v>12.939933234046642</v>
      </c>
      <c r="M4" s="6">
        <f t="shared" ref="M4:M12" si="4">B$12*L4*(E4/1000)/B$11</f>
        <v>7088.3927162469035</v>
      </c>
      <c r="N4" s="6">
        <f t="shared" ref="N4:N12" si="5">24/(M4*B$7)*(1+0.1118*(M4*B$7*B$8)^0.6567)+0.4305*B$8/(1+3305/(M4*B$7*B$8))</f>
        <v>0.92848356216982286</v>
      </c>
      <c r="O4">
        <f t="shared" ref="O4:O12" si="6">SQRT(4*B$3*(E4/1000)*B$4/(3*N4*B$12))</f>
        <v>11.747334654027727</v>
      </c>
      <c r="P4" s="6">
        <f t="shared" ref="P4:P12" si="7">B$12*O4*(H4/1000)/B$11</f>
        <v>6032.9031377238543</v>
      </c>
      <c r="Q4" s="6">
        <f t="shared" ref="Q4:Q12" si="8">24/(P4*B$7)*(1+0.1118*(P4*B$7*B$8)^0.6567)+0.4305*B$8/(1+3305/(P4*B$7*B$8))</f>
        <v>0.91783342822930036</v>
      </c>
      <c r="R4">
        <f t="shared" ref="R4:R12" si="9">SQRT(4*B$3*(E4/1000)*B$4/(3*Q4*B$12))</f>
        <v>11.815293524276154</v>
      </c>
    </row>
    <row r="5" spans="1:18">
      <c r="B5" s="5"/>
      <c r="D5" s="1">
        <v>-2</v>
      </c>
      <c r="E5" s="1">
        <f t="shared" si="0"/>
        <v>4</v>
      </c>
      <c r="F5" s="1">
        <v>7.1</v>
      </c>
      <c r="G5" s="1">
        <v>4.3</v>
      </c>
      <c r="H5" s="1">
        <v>11.4</v>
      </c>
      <c r="I5" s="1"/>
      <c r="J5" s="6">
        <f t="shared" si="1"/>
        <v>273.89603130240363</v>
      </c>
      <c r="K5" s="6">
        <f t="shared" si="2"/>
        <v>0.85095985961453502</v>
      </c>
      <c r="L5">
        <f t="shared" si="3"/>
        <v>8.6767466251018011</v>
      </c>
      <c r="M5" s="6">
        <f t="shared" si="4"/>
        <v>2376.5264652319079</v>
      </c>
      <c r="N5" s="6">
        <f t="shared" si="5"/>
        <v>0.83369515285159035</v>
      </c>
      <c r="O5">
        <f t="shared" si="6"/>
        <v>8.7661281373698703</v>
      </c>
      <c r="P5" s="6">
        <f t="shared" si="7"/>
        <v>6842.8719641347261</v>
      </c>
      <c r="Q5" s="6">
        <f t="shared" si="8"/>
        <v>0.92627977825502328</v>
      </c>
      <c r="R5">
        <f t="shared" si="9"/>
        <v>8.3164955855570071</v>
      </c>
    </row>
    <row r="6" spans="1:18">
      <c r="A6" t="s">
        <v>10</v>
      </c>
      <c r="B6" s="5">
        <v>0.9</v>
      </c>
      <c r="D6" s="1">
        <v>-1</v>
      </c>
      <c r="E6" s="1">
        <f t="shared" si="0"/>
        <v>2</v>
      </c>
      <c r="F6" s="1">
        <v>6.2</v>
      </c>
      <c r="G6" s="1">
        <v>6</v>
      </c>
      <c r="H6" s="1">
        <v>12.2</v>
      </c>
      <c r="I6" s="1"/>
      <c r="J6" s="6">
        <f t="shared" si="1"/>
        <v>136.94801565120181</v>
      </c>
      <c r="K6" s="6">
        <f t="shared" si="2"/>
        <v>1.0545523611086891</v>
      </c>
      <c r="L6">
        <f t="shared" si="3"/>
        <v>5.5114056969427248</v>
      </c>
      <c r="M6" s="6">
        <f t="shared" si="4"/>
        <v>754.77607364503513</v>
      </c>
      <c r="N6" s="6">
        <f t="shared" si="5"/>
        <v>0.75761846510662967</v>
      </c>
      <c r="O6">
        <f t="shared" si="6"/>
        <v>6.5023625329641623</v>
      </c>
      <c r="P6" s="6">
        <f t="shared" si="7"/>
        <v>5431.962440198402</v>
      </c>
      <c r="Q6" s="6">
        <f t="shared" si="8"/>
        <v>0.91013019979134813</v>
      </c>
      <c r="R6">
        <f t="shared" si="9"/>
        <v>5.9325948764335514</v>
      </c>
    </row>
    <row r="7" spans="1:18">
      <c r="A7" t="s">
        <v>11</v>
      </c>
      <c r="B7" s="6">
        <f>3/(1+2/SQRT(B$6))</f>
        <v>0.96519348009776862</v>
      </c>
      <c r="D7" s="1">
        <v>0</v>
      </c>
      <c r="E7" s="1">
        <f t="shared" si="0"/>
        <v>1</v>
      </c>
      <c r="F7" s="1">
        <v>6.7</v>
      </c>
      <c r="G7" s="1">
        <v>6.9</v>
      </c>
      <c r="H7" s="1">
        <v>13.6</v>
      </c>
      <c r="I7" s="1"/>
      <c r="J7" s="6">
        <f t="shared" si="1"/>
        <v>68.474007825600907</v>
      </c>
      <c r="K7" s="6">
        <f t="shared" si="2"/>
        <v>1.4202410004303856</v>
      </c>
      <c r="L7">
        <f t="shared" si="3"/>
        <v>3.3581526531198609</v>
      </c>
      <c r="M7" s="6">
        <f t="shared" si="4"/>
        <v>229.94617104929176</v>
      </c>
      <c r="N7" s="6">
        <f t="shared" si="5"/>
        <v>0.88997132037973448</v>
      </c>
      <c r="O7">
        <f t="shared" si="6"/>
        <v>4.2422225812952972</v>
      </c>
      <c r="P7" s="6">
        <f t="shared" si="7"/>
        <v>3950.5549583219481</v>
      </c>
      <c r="Q7" s="6">
        <f t="shared" si="8"/>
        <v>0.8833537723784789</v>
      </c>
      <c r="R7">
        <f t="shared" si="9"/>
        <v>4.2580830053965579</v>
      </c>
    </row>
    <row r="8" spans="1:18">
      <c r="A8" t="s">
        <v>12</v>
      </c>
      <c r="B8" s="6">
        <f>10^(1.84148*(LOG10(1/B$6))^0.5743)</f>
        <v>2.0570039159049043</v>
      </c>
      <c r="D8" s="1">
        <v>1</v>
      </c>
      <c r="E8" s="1">
        <f t="shared" si="0"/>
        <v>0.5</v>
      </c>
      <c r="F8" s="1">
        <v>7.9</v>
      </c>
      <c r="G8" s="1">
        <v>6.7</v>
      </c>
      <c r="H8" s="1">
        <v>14.6</v>
      </c>
      <c r="I8" s="1"/>
      <c r="J8" s="6">
        <f t="shared" si="1"/>
        <v>34.237003912800454</v>
      </c>
      <c r="K8" s="6">
        <f t="shared" si="2"/>
        <v>2.0408345284942988</v>
      </c>
      <c r="L8">
        <f t="shared" si="3"/>
        <v>1.9809000485396646</v>
      </c>
      <c r="M8" s="6">
        <f t="shared" si="4"/>
        <v>67.820082712719099</v>
      </c>
      <c r="N8" s="6">
        <f t="shared" si="5"/>
        <v>1.4267940208827401</v>
      </c>
      <c r="O8">
        <f t="shared" si="6"/>
        <v>2.3691132353530748</v>
      </c>
      <c r="P8" s="6">
        <f t="shared" si="7"/>
        <v>2368.4511019725965</v>
      </c>
      <c r="Q8" s="6">
        <f t="shared" si="8"/>
        <v>0.83335409123291804</v>
      </c>
      <c r="R8">
        <f t="shared" si="9"/>
        <v>3.0999284748709059</v>
      </c>
    </row>
    <row r="9" spans="1:18">
      <c r="D9" s="1">
        <v>2</v>
      </c>
      <c r="E9" s="1">
        <f t="shared" si="0"/>
        <v>0.25</v>
      </c>
      <c r="F9" s="1">
        <v>5.5</v>
      </c>
      <c r="G9" s="1">
        <v>4</v>
      </c>
      <c r="H9" s="1">
        <v>9.5</v>
      </c>
      <c r="I9" s="1"/>
      <c r="J9" s="6">
        <f t="shared" si="1"/>
        <v>17.118501956400227</v>
      </c>
      <c r="K9" s="6">
        <f t="shared" si="2"/>
        <v>3.1066461935100333</v>
      </c>
      <c r="L9">
        <f t="shared" si="3"/>
        <v>1.135286735634262</v>
      </c>
      <c r="M9" s="6">
        <f t="shared" si="4"/>
        <v>19.434408205030337</v>
      </c>
      <c r="N9" s="6">
        <f t="shared" si="5"/>
        <v>2.8646370803844894</v>
      </c>
      <c r="O9">
        <f t="shared" si="6"/>
        <v>1.1822699655970965</v>
      </c>
      <c r="P9" s="6">
        <f t="shared" si="7"/>
        <v>769.07024732455056</v>
      </c>
      <c r="Q9" s="6">
        <f t="shared" si="8"/>
        <v>0.75770586531234607</v>
      </c>
      <c r="R9">
        <f t="shared" si="9"/>
        <v>2.2987997274194907</v>
      </c>
    </row>
    <row r="10" spans="1:18">
      <c r="D10" s="1">
        <v>3</v>
      </c>
      <c r="E10" s="1">
        <f t="shared" si="0"/>
        <v>0.125</v>
      </c>
      <c r="F10" s="1">
        <v>4.8</v>
      </c>
      <c r="G10" s="1">
        <v>2.9</v>
      </c>
      <c r="H10" s="1">
        <v>7.7</v>
      </c>
      <c r="I10" s="1"/>
      <c r="J10" s="6">
        <f t="shared" si="1"/>
        <v>8.5592509782001134</v>
      </c>
      <c r="K10" s="6">
        <f t="shared" si="2"/>
        <v>4.9966722793242582</v>
      </c>
      <c r="L10">
        <f t="shared" si="3"/>
        <v>0.63298880720637274</v>
      </c>
      <c r="M10" s="6">
        <f t="shared" si="4"/>
        <v>5.417910067270868</v>
      </c>
      <c r="N10" s="6">
        <f t="shared" si="5"/>
        <v>7.0341802109543998</v>
      </c>
      <c r="O10">
        <f t="shared" si="6"/>
        <v>0.53349421988840839</v>
      </c>
      <c r="P10" s="6">
        <f t="shared" si="7"/>
        <v>281.2847528841483</v>
      </c>
      <c r="Q10" s="6">
        <f t="shared" si="8"/>
        <v>0.8456855912247192</v>
      </c>
      <c r="R10">
        <f t="shared" si="9"/>
        <v>1.5386222132404244</v>
      </c>
    </row>
    <row r="11" spans="1:18">
      <c r="A11" t="s">
        <v>14</v>
      </c>
      <c r="B11" s="4">
        <v>1.789E-5</v>
      </c>
      <c r="D11" s="1">
        <v>4</v>
      </c>
      <c r="E11" s="1">
        <f t="shared" si="0"/>
        <v>6.25E-2</v>
      </c>
      <c r="F11" s="1">
        <v>2.5</v>
      </c>
      <c r="G11" s="1">
        <v>1.4</v>
      </c>
      <c r="H11" s="1">
        <v>3.9</v>
      </c>
      <c r="I11" s="1"/>
      <c r="J11" s="6">
        <f t="shared" si="1"/>
        <v>4.2796254891000567</v>
      </c>
      <c r="K11" s="6">
        <f t="shared" si="2"/>
        <v>8.4602079086984165</v>
      </c>
      <c r="L11">
        <f t="shared" si="3"/>
        <v>0.34397822244596021</v>
      </c>
      <c r="M11" s="6">
        <f t="shared" si="4"/>
        <v>1.4720979684750604</v>
      </c>
      <c r="N11" s="6">
        <f t="shared" si="5"/>
        <v>20.711268457697859</v>
      </c>
      <c r="O11">
        <f t="shared" si="6"/>
        <v>0.2198457715027641</v>
      </c>
      <c r="P11" s="6">
        <f t="shared" si="7"/>
        <v>58.70951220539159</v>
      </c>
      <c r="Q11" s="6">
        <f t="shared" si="8"/>
        <v>1.5312552068442178</v>
      </c>
      <c r="R11">
        <f t="shared" si="9"/>
        <v>0.80853286301446303</v>
      </c>
    </row>
    <row r="12" spans="1:18">
      <c r="A12" t="s">
        <v>15</v>
      </c>
      <c r="B12" s="4">
        <v>1.2250000000000001</v>
      </c>
      <c r="D12" s="2"/>
      <c r="E12" s="1">
        <f>0.5*0.0625</f>
        <v>3.125E-2</v>
      </c>
      <c r="F12" s="1">
        <v>8.8000000000000007</v>
      </c>
      <c r="G12" s="1">
        <v>5</v>
      </c>
      <c r="H12" s="1">
        <v>13.8</v>
      </c>
      <c r="I12" s="1"/>
      <c r="J12" s="6">
        <f t="shared" si="1"/>
        <v>2.1398127445500283</v>
      </c>
      <c r="K12" s="6">
        <f t="shared" si="2"/>
        <v>14.980602410120675</v>
      </c>
      <c r="L12">
        <f t="shared" si="3"/>
        <v>0.18278553704230813</v>
      </c>
      <c r="M12" s="6">
        <f t="shared" si="4"/>
        <v>0.39112682168255219</v>
      </c>
      <c r="N12" s="6">
        <f t="shared" si="5"/>
        <v>69.594130545051385</v>
      </c>
      <c r="O12">
        <f t="shared" si="6"/>
        <v>8.4804746693034935E-2</v>
      </c>
      <c r="P12" s="6">
        <f t="shared" si="7"/>
        <v>80.135508264156286</v>
      </c>
      <c r="Q12" s="6">
        <f t="shared" si="8"/>
        <v>1.3193613239142334</v>
      </c>
      <c r="R12">
        <f t="shared" si="9"/>
        <v>0.61592040693162353</v>
      </c>
    </row>
    <row r="14" spans="1:18">
      <c r="A14" t="s">
        <v>9</v>
      </c>
      <c r="B14" s="4">
        <v>1</v>
      </c>
    </row>
    <row r="16" spans="1:18">
      <c r="A16" s="3"/>
      <c r="B16" s="4"/>
    </row>
    <row r="17" spans="1:2">
      <c r="A17" s="3"/>
      <c r="B17" s="4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7"/>
  <sheetViews>
    <sheetView workbookViewId="0">
      <selection activeCell="B3" sqref="B3:B14"/>
    </sheetView>
  </sheetViews>
  <sheetFormatPr baseColWidth="10" defaultRowHeight="15" x14ac:dyDescent="0"/>
  <cols>
    <col min="1" max="1" width="20.5" customWidth="1"/>
  </cols>
  <sheetData>
    <row r="2" spans="1:18">
      <c r="D2" t="s">
        <v>0</v>
      </c>
      <c r="E2" t="s">
        <v>3</v>
      </c>
      <c r="F2" t="s">
        <v>1</v>
      </c>
      <c r="G2" t="s">
        <v>4</v>
      </c>
      <c r="H2" t="s">
        <v>2</v>
      </c>
      <c r="J2" t="s">
        <v>6</v>
      </c>
      <c r="K2" t="s">
        <v>8</v>
      </c>
      <c r="L2" t="s">
        <v>16</v>
      </c>
      <c r="M2" t="s">
        <v>7</v>
      </c>
      <c r="N2" t="s">
        <v>17</v>
      </c>
      <c r="O2" t="s">
        <v>18</v>
      </c>
      <c r="P2" t="s">
        <v>19</v>
      </c>
      <c r="Q2" t="s">
        <v>20</v>
      </c>
      <c r="R2" t="s">
        <v>21</v>
      </c>
    </row>
    <row r="3" spans="1:18">
      <c r="A3" t="s">
        <v>5</v>
      </c>
      <c r="B3" s="5">
        <v>9.81</v>
      </c>
      <c r="D3" s="1">
        <v>-4</v>
      </c>
      <c r="E3" s="1">
        <f t="shared" ref="E3:E11" si="0">2^(-D3)</f>
        <v>16</v>
      </c>
      <c r="F3" s="1">
        <v>4</v>
      </c>
      <c r="G3" s="1">
        <v>1.7</v>
      </c>
      <c r="H3" s="1">
        <v>5.7</v>
      </c>
      <c r="I3" s="1"/>
      <c r="J3" s="6">
        <f t="shared" ref="J3:J12" si="1">B$12*B$14*(E3/1000)/B$11</f>
        <v>19.970169491525422</v>
      </c>
      <c r="K3" s="6">
        <f>24/(J3*B$7)*(1+0.1118*(J3*B$7*B$8)^0.6567)+0.4305*B$8/(1+3305/(J3*B$7*B$8))</f>
        <v>2.815954872833732</v>
      </c>
      <c r="L3">
        <f>SQRT(4*B$3*(E3/1000)*B$4/(3*K3*B$12))</f>
        <v>77.816152367168513</v>
      </c>
      <c r="M3" s="6">
        <f>B$12*L3*(E3/1000)/B$11</f>
        <v>1554.0017519507226</v>
      </c>
      <c r="N3" s="6">
        <f>24/(M3*B$7)*(1+0.1118*(M3*B$7*B$8)^0.6567)+0.4305*B$8/(1+3305/(M3*B$7*B$8))</f>
        <v>0.79350445870828468</v>
      </c>
      <c r="O3">
        <f>SQRT(4*B$3*(E3/1000)*B$4/(3*N3*B$12))</f>
        <v>146.59120435186244</v>
      </c>
      <c r="P3" s="6">
        <f>B$12*O3*(H3/1000)/B$11</f>
        <v>1042.9044888861958</v>
      </c>
      <c r="Q3" s="6">
        <f>24/(P3*B$7)*(1+0.1118*(P3*B$7*B$8)^0.6567)+0.4305*B$8/(1+3305/(P3*B$7*B$8))</f>
        <v>0.76624181943011593</v>
      </c>
      <c r="R3">
        <f>SQRT(4*B$3*(E3/1000)*B$4/(3*Q3*B$12))</f>
        <v>149.17624570575796</v>
      </c>
    </row>
    <row r="4" spans="1:18">
      <c r="A4" t="s">
        <v>13</v>
      </c>
      <c r="B4" s="5">
        <v>1500</v>
      </c>
      <c r="D4" s="1">
        <v>-3</v>
      </c>
      <c r="E4" s="1">
        <f t="shared" si="0"/>
        <v>8</v>
      </c>
      <c r="F4" s="1">
        <v>6</v>
      </c>
      <c r="G4" s="1">
        <v>1.5</v>
      </c>
      <c r="H4" s="1">
        <v>7.5</v>
      </c>
      <c r="I4" s="1"/>
      <c r="J4" s="6">
        <f t="shared" si="1"/>
        <v>9.9850847457627108</v>
      </c>
      <c r="K4" s="6">
        <f t="shared" ref="K4:K12" si="2">24/(J4*B$7)*(1+0.1118*(J4*B$7*B$8)^0.6567)+0.4305*B$8/(1+3305/(J4*B$7*B$8))</f>
        <v>4.4750582631408236</v>
      </c>
      <c r="L4">
        <f t="shared" ref="L4:L12" si="3">SQRT(4*B$3*(E4/1000)*B$4/(3*K4*B$12))</f>
        <v>43.648392479645572</v>
      </c>
      <c r="M4" s="6">
        <f t="shared" ref="M4:M12" si="4">B$12*L4*(E4/1000)/B$11</f>
        <v>435.83289792557287</v>
      </c>
      <c r="N4" s="6">
        <f t="shared" ref="N4:N12" si="5">24/(M4*B$7)*(1+0.1118*(M4*B$7*B$8)^0.6567)+0.4305*B$8/(1+3305/(M4*B$7*B$8))</f>
        <v>0.78224479817244086</v>
      </c>
      <c r="O4">
        <f t="shared" ref="O4:O12" si="6">SQRT(4*B$3*(E4/1000)*B$4/(3*N4*B$12))</f>
        <v>104.3989807968367</v>
      </c>
      <c r="P4" s="6">
        <f t="shared" ref="P4:P12" si="7">B$12*O4*(H4/1000)/B$11</f>
        <v>977.28062871343911</v>
      </c>
      <c r="Q4" s="6">
        <f t="shared" ref="Q4:Q12" si="8">24/(P4*B$7)*(1+0.1118*(P4*B$7*B$8)^0.6567)+0.4305*B$8/(1+3305/(P4*B$7*B$8))</f>
        <v>0.76337344652942163</v>
      </c>
      <c r="R4">
        <f t="shared" ref="R4:R12" si="9">SQRT(4*B$3*(E4/1000)*B$4/(3*Q4*B$12))</f>
        <v>105.68152611318777</v>
      </c>
    </row>
    <row r="5" spans="1:18">
      <c r="B5" s="5"/>
      <c r="D5" s="1">
        <v>-2</v>
      </c>
      <c r="E5" s="1">
        <f t="shared" si="0"/>
        <v>4</v>
      </c>
      <c r="F5" s="1">
        <v>7.1</v>
      </c>
      <c r="G5" s="1">
        <v>4.3</v>
      </c>
      <c r="H5" s="1">
        <v>11.4</v>
      </c>
      <c r="I5" s="1"/>
      <c r="J5" s="6">
        <f t="shared" si="1"/>
        <v>4.9925423728813554</v>
      </c>
      <c r="K5" s="6">
        <f t="shared" si="2"/>
        <v>7.4944956679556318</v>
      </c>
      <c r="L5">
        <f t="shared" si="3"/>
        <v>23.84961630627809</v>
      </c>
      <c r="M5" s="6">
        <f t="shared" si="4"/>
        <v>119.07021998605551</v>
      </c>
      <c r="N5" s="6">
        <f t="shared" si="5"/>
        <v>1.1132482987535011</v>
      </c>
      <c r="O5">
        <f t="shared" si="6"/>
        <v>61.880894498762139</v>
      </c>
      <c r="P5" s="6">
        <f t="shared" si="7"/>
        <v>880.4875153920816</v>
      </c>
      <c r="Q5" s="6">
        <f t="shared" si="8"/>
        <v>0.75990988993225117</v>
      </c>
      <c r="R5">
        <f t="shared" si="9"/>
        <v>74.898230005002858</v>
      </c>
    </row>
    <row r="6" spans="1:18">
      <c r="A6" t="s">
        <v>10</v>
      </c>
      <c r="B6" s="5">
        <v>0.9</v>
      </c>
      <c r="D6" s="1">
        <v>-1</v>
      </c>
      <c r="E6" s="1">
        <f t="shared" si="0"/>
        <v>2</v>
      </c>
      <c r="F6" s="1">
        <v>6.2</v>
      </c>
      <c r="G6" s="1">
        <v>6</v>
      </c>
      <c r="H6" s="1">
        <v>12.2</v>
      </c>
      <c r="I6" s="1"/>
      <c r="J6" s="6">
        <f t="shared" si="1"/>
        <v>2.4962711864406777</v>
      </c>
      <c r="K6" s="6">
        <f t="shared" si="2"/>
        <v>13.148378363501257</v>
      </c>
      <c r="L6">
        <f t="shared" si="3"/>
        <v>12.732143025344042</v>
      </c>
      <c r="M6" s="6">
        <f t="shared" si="4"/>
        <v>31.782881775807976</v>
      </c>
      <c r="N6" s="6">
        <f t="shared" si="5"/>
        <v>2.1291959033479904</v>
      </c>
      <c r="O6">
        <f t="shared" si="6"/>
        <v>31.639513291227512</v>
      </c>
      <c r="P6" s="6">
        <f t="shared" si="7"/>
        <v>481.78291282957844</v>
      </c>
      <c r="Q6" s="6">
        <f t="shared" si="8"/>
        <v>0.7735125620062433</v>
      </c>
      <c r="R6">
        <f t="shared" si="9"/>
        <v>52.493305308380116</v>
      </c>
    </row>
    <row r="7" spans="1:18">
      <c r="A7" t="s">
        <v>11</v>
      </c>
      <c r="B7" s="6">
        <f>3/(1+2/SQRT(B$6))</f>
        <v>0.96519348009776862</v>
      </c>
      <c r="D7" s="1">
        <v>0</v>
      </c>
      <c r="E7" s="1">
        <f t="shared" si="0"/>
        <v>1</v>
      </c>
      <c r="F7" s="1">
        <v>6.7</v>
      </c>
      <c r="G7" s="1">
        <v>6.9</v>
      </c>
      <c r="H7" s="1">
        <v>13.6</v>
      </c>
      <c r="I7" s="1"/>
      <c r="J7" s="6">
        <f t="shared" si="1"/>
        <v>1.2481355932203388</v>
      </c>
      <c r="K7" s="6">
        <f t="shared" si="2"/>
        <v>23.964701575496026</v>
      </c>
      <c r="L7">
        <f t="shared" si="3"/>
        <v>6.6686295825304986</v>
      </c>
      <c r="M7" s="6">
        <f t="shared" si="4"/>
        <v>8.3233539399584071</v>
      </c>
      <c r="N7" s="6">
        <f t="shared" si="5"/>
        <v>5.0990033498406699</v>
      </c>
      <c r="O7">
        <f t="shared" si="6"/>
        <v>14.457059173985646</v>
      </c>
      <c r="P7" s="6">
        <f t="shared" si="7"/>
        <v>245.40343374548002</v>
      </c>
      <c r="Q7" s="6">
        <f t="shared" si="8"/>
        <v>0.87456218928177809</v>
      </c>
      <c r="R7">
        <f t="shared" si="9"/>
        <v>34.908184178980655</v>
      </c>
    </row>
    <row r="8" spans="1:18">
      <c r="A8" t="s">
        <v>12</v>
      </c>
      <c r="B8" s="6">
        <f>10^(1.84148*(LOG10(1/B$6))^0.5743)</f>
        <v>2.0570039159049043</v>
      </c>
      <c r="D8" s="1">
        <v>1</v>
      </c>
      <c r="E8" s="1">
        <f t="shared" si="0"/>
        <v>0.5</v>
      </c>
      <c r="F8" s="1">
        <v>7.9</v>
      </c>
      <c r="G8" s="1">
        <v>6.7</v>
      </c>
      <c r="H8" s="1">
        <v>14.6</v>
      </c>
      <c r="I8" s="1"/>
      <c r="J8" s="6">
        <f t="shared" si="1"/>
        <v>0.62406779661016942</v>
      </c>
      <c r="K8" s="6">
        <f t="shared" si="2"/>
        <v>44.97235684700992</v>
      </c>
      <c r="L8">
        <f t="shared" si="3"/>
        <v>3.4421895785489101</v>
      </c>
      <c r="M8" s="6">
        <f t="shared" si="4"/>
        <v>2.1481596657995063</v>
      </c>
      <c r="N8" s="6">
        <f t="shared" si="5"/>
        <v>14.93096794564083</v>
      </c>
      <c r="O8">
        <f t="shared" si="6"/>
        <v>5.973978123303052</v>
      </c>
      <c r="P8" s="6">
        <f t="shared" si="7"/>
        <v>108.86248704068707</v>
      </c>
      <c r="Q8" s="6">
        <f t="shared" si="8"/>
        <v>1.1544867793833611</v>
      </c>
      <c r="R8">
        <f t="shared" si="9"/>
        <v>21.483900259255392</v>
      </c>
    </row>
    <row r="9" spans="1:18">
      <c r="D9" s="1">
        <v>2</v>
      </c>
      <c r="E9" s="1">
        <f t="shared" si="0"/>
        <v>0.25</v>
      </c>
      <c r="F9" s="1">
        <v>5.5</v>
      </c>
      <c r="G9" s="1">
        <v>4</v>
      </c>
      <c r="H9" s="1">
        <v>9.5</v>
      </c>
      <c r="I9" s="1"/>
      <c r="J9" s="6">
        <f t="shared" si="1"/>
        <v>0.31203389830508471</v>
      </c>
      <c r="K9" s="6">
        <f t="shared" si="2"/>
        <v>86.19400623767865</v>
      </c>
      <c r="L9">
        <f t="shared" si="3"/>
        <v>1.7581425234809431</v>
      </c>
      <c r="M9" s="6">
        <f t="shared" si="4"/>
        <v>0.54860006537769779</v>
      </c>
      <c r="N9" s="6">
        <f t="shared" si="5"/>
        <v>50.685441307220927</v>
      </c>
      <c r="O9">
        <f t="shared" si="6"/>
        <v>2.292719873673581</v>
      </c>
      <c r="P9" s="6">
        <f t="shared" si="7"/>
        <v>27.185440156348541</v>
      </c>
      <c r="Q9" s="6">
        <f t="shared" si="8"/>
        <v>2.3324439292592367</v>
      </c>
      <c r="R9">
        <f t="shared" si="9"/>
        <v>10.687767691460721</v>
      </c>
    </row>
    <row r="10" spans="1:18">
      <c r="D10" s="1">
        <v>3</v>
      </c>
      <c r="E10" s="1">
        <f t="shared" si="0"/>
        <v>0.125</v>
      </c>
      <c r="F10" s="1">
        <v>4.8</v>
      </c>
      <c r="G10" s="1">
        <v>2.9</v>
      </c>
      <c r="H10" s="1">
        <v>7.7</v>
      </c>
      <c r="I10" s="1"/>
      <c r="J10" s="6">
        <f t="shared" si="1"/>
        <v>0.15601694915254236</v>
      </c>
      <c r="K10" s="6">
        <f t="shared" si="2"/>
        <v>167.63004057810906</v>
      </c>
      <c r="L10">
        <f t="shared" si="3"/>
        <v>0.89145964620291163</v>
      </c>
      <c r="M10" s="6">
        <f t="shared" si="4"/>
        <v>0.13908281429318309</v>
      </c>
      <c r="N10" s="6">
        <f t="shared" si="5"/>
        <v>187.36711427052549</v>
      </c>
      <c r="O10">
        <f t="shared" si="6"/>
        <v>0.84320064434340536</v>
      </c>
      <c r="P10" s="6">
        <f t="shared" si="7"/>
        <v>8.1037012705212277</v>
      </c>
      <c r="Q10" s="6">
        <f t="shared" si="8"/>
        <v>5.1992984364448365</v>
      </c>
      <c r="R10">
        <f t="shared" si="9"/>
        <v>5.0618030199791111</v>
      </c>
    </row>
    <row r="11" spans="1:18">
      <c r="A11" t="s">
        <v>14</v>
      </c>
      <c r="B11" s="4">
        <v>1.4749999999999999E-5</v>
      </c>
      <c r="D11" s="1">
        <v>4</v>
      </c>
      <c r="E11" s="1">
        <f t="shared" si="0"/>
        <v>6.25E-2</v>
      </c>
      <c r="F11" s="1">
        <v>2.5</v>
      </c>
      <c r="G11" s="1">
        <v>1.4</v>
      </c>
      <c r="H11" s="1">
        <v>3.9</v>
      </c>
      <c r="I11" s="1"/>
      <c r="J11" s="6">
        <f t="shared" si="1"/>
        <v>7.8008474576271178E-2</v>
      </c>
      <c r="K11" s="6">
        <f t="shared" si="2"/>
        <v>329.22404678703396</v>
      </c>
      <c r="L11">
        <f t="shared" si="3"/>
        <v>0.44979729722291506</v>
      </c>
      <c r="M11" s="6">
        <f t="shared" si="4"/>
        <v>3.5088001024889265E-2</v>
      </c>
      <c r="N11" s="6">
        <f t="shared" si="5"/>
        <v>722.43527506206749</v>
      </c>
      <c r="O11">
        <f t="shared" si="6"/>
        <v>0.30364290949504075</v>
      </c>
      <c r="P11" s="6">
        <f t="shared" si="7"/>
        <v>1.4780513395819954</v>
      </c>
      <c r="Q11" s="6">
        <f t="shared" si="8"/>
        <v>20.637948251290226</v>
      </c>
      <c r="R11">
        <f t="shared" si="9"/>
        <v>1.7965088309413304</v>
      </c>
    </row>
    <row r="12" spans="1:18">
      <c r="A12" t="s">
        <v>15</v>
      </c>
      <c r="B12" s="4">
        <v>1.8409999999999999E-2</v>
      </c>
      <c r="D12" s="2"/>
      <c r="E12" s="1">
        <f>0.5*0.0625</f>
        <v>3.125E-2</v>
      </c>
      <c r="F12" s="1">
        <v>8.8000000000000007</v>
      </c>
      <c r="G12" s="1">
        <v>5</v>
      </c>
      <c r="H12" s="1">
        <v>13.8</v>
      </c>
      <c r="I12" s="1"/>
      <c r="J12" s="6">
        <f t="shared" si="1"/>
        <v>3.9004237288135589E-2</v>
      </c>
      <c r="K12" s="6">
        <f t="shared" si="2"/>
        <v>650.79054297622861</v>
      </c>
      <c r="L12">
        <f t="shared" si="3"/>
        <v>0.22621791821728096</v>
      </c>
      <c r="M12" s="6">
        <f t="shared" si="4"/>
        <v>8.8234573609748783E-3</v>
      </c>
      <c r="N12" s="6">
        <f t="shared" si="5"/>
        <v>2840.2366290960272</v>
      </c>
      <c r="O12">
        <f t="shared" si="6"/>
        <v>0.10828551244545877</v>
      </c>
      <c r="P12" s="6">
        <f t="shared" si="7"/>
        <v>1.8651390319232792</v>
      </c>
      <c r="Q12" s="6">
        <f t="shared" si="8"/>
        <v>16.85398051943778</v>
      </c>
      <c r="R12">
        <f t="shared" si="9"/>
        <v>1.4057120713994056</v>
      </c>
    </row>
    <row r="14" spans="1:18">
      <c r="A14" t="s">
        <v>9</v>
      </c>
      <c r="B14" s="4">
        <v>1</v>
      </c>
    </row>
    <row r="16" spans="1:18">
      <c r="A16" s="3"/>
      <c r="B16" s="4"/>
    </row>
    <row r="17" spans="1:2">
      <c r="A17" s="3"/>
      <c r="B17" s="4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Lithic, 0m a.s.l.</vt:lpstr>
      <vt:lpstr>Lithic, 30km a.s.l.</vt:lpstr>
      <vt:lpstr>Juvenile, 0m a.s.l.</vt:lpstr>
      <vt:lpstr>Juvenile, 30km a.s.l.</vt:lpstr>
    </vt:vector>
  </TitlesOfParts>
  <Company>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C</dc:creator>
  <cp:lastModifiedBy>A C</cp:lastModifiedBy>
  <dcterms:created xsi:type="dcterms:W3CDTF">2012-07-10T17:21:52Z</dcterms:created>
  <dcterms:modified xsi:type="dcterms:W3CDTF">2012-07-11T15:26:00Z</dcterms:modified>
</cp:coreProperties>
</file>